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486" documentId="13_ncr:1_{7C681C59-1E55-4E7E-A491-9CDE467D71FC}" xr6:coauthVersionLast="47" xr6:coauthVersionMax="47" xr10:uidLastSave="{439B9C57-D5FB-4F28-B4DE-ECE02BD8C61C}"/>
  <bookViews>
    <workbookView xWindow="-108" yWindow="-108" windowWidth="23256" windowHeight="13176" xr2:uid="{00000000-000D-0000-FFFF-FFFF00000000}"/>
  </bookViews>
  <sheets>
    <sheet name="spese personale" sheetId="7" r:id="rId1"/>
    <sheet name="limiti assunzioni" sheetId="5" r:id="rId2"/>
    <sheet name="grafico" sheetId="8" r:id="rId3"/>
    <sheet name="legend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5" l="1"/>
  <c r="I44" i="5"/>
  <c r="I43" i="5"/>
  <c r="J31" i="5"/>
  <c r="I49" i="5" s="1"/>
  <c r="G48" i="5"/>
  <c r="D47" i="5"/>
  <c r="C47" i="5"/>
  <c r="D28" i="7"/>
  <c r="B28" i="7"/>
  <c r="C28" i="7" s="1"/>
  <c r="D27" i="7"/>
  <c r="D26" i="7"/>
  <c r="D25" i="7"/>
  <c r="D24" i="7"/>
  <c r="B27" i="7"/>
  <c r="C27" i="7" s="1"/>
  <c r="B26" i="7"/>
  <c r="C26" i="7" s="1"/>
  <c r="B25" i="7"/>
  <c r="C25" i="7" s="1"/>
  <c r="B24" i="7"/>
  <c r="C24" i="7" s="1"/>
  <c r="E47" i="5" l="1"/>
  <c r="F47" i="5" s="1"/>
  <c r="H47" i="5" s="1"/>
  <c r="E28" i="7"/>
  <c r="F28" i="7" s="1"/>
  <c r="H28" i="7" s="1"/>
  <c r="G29" i="7"/>
  <c r="E26" i="7"/>
  <c r="F26" i="7" s="1"/>
  <c r="H26" i="7" s="1"/>
  <c r="E25" i="7"/>
  <c r="F25" i="7" s="1"/>
  <c r="H25" i="7" s="1"/>
  <c r="E24" i="7"/>
  <c r="F24" i="7" s="1"/>
  <c r="H24" i="7" s="1"/>
  <c r="E27" i="7"/>
  <c r="F27" i="7" s="1"/>
  <c r="H27" i="7" s="1"/>
  <c r="A33" i="5"/>
  <c r="A31" i="5"/>
  <c r="D22" i="5"/>
  <c r="C21" i="5"/>
  <c r="B21" i="5"/>
  <c r="A21" i="5"/>
  <c r="A1" i="8"/>
  <c r="A1" i="5"/>
  <c r="E12" i="7"/>
  <c r="D6" i="5" s="1"/>
  <c r="C12" i="7"/>
  <c r="D4" i="5" s="1"/>
  <c r="D46" i="5"/>
  <c r="D45" i="5"/>
  <c r="D44" i="5"/>
  <c r="D43" i="5"/>
  <c r="H29" i="7" l="1"/>
  <c r="D11" i="7" s="1"/>
  <c r="D12" i="7" s="1"/>
  <c r="D5" i="5" s="1"/>
  <c r="B5" i="8" l="1"/>
  <c r="B2" i="8"/>
  <c r="A35" i="5"/>
  <c r="D21" i="5" l="1"/>
  <c r="D23" i="5" s="1"/>
  <c r="C46" i="5"/>
  <c r="C45" i="5"/>
  <c r="C43" i="5"/>
  <c r="C44" i="5"/>
  <c r="D24" i="5" l="1"/>
  <c r="D25" i="5" s="1"/>
  <c r="J18" i="5" s="1"/>
  <c r="J17" i="5"/>
  <c r="E43" i="5"/>
  <c r="F43" i="5" s="1"/>
  <c r="H43" i="5" s="1"/>
  <c r="E46" i="5"/>
  <c r="F46" i="5" s="1"/>
  <c r="H46" i="5" s="1"/>
  <c r="I46" i="5" s="1"/>
  <c r="E44" i="5"/>
  <c r="F44" i="5" s="1"/>
  <c r="H44" i="5" s="1"/>
  <c r="E45" i="5"/>
  <c r="F45" i="5" s="1"/>
  <c r="H45" i="5" s="1"/>
  <c r="I45" i="5" s="1"/>
  <c r="H48" i="5" l="1"/>
  <c r="J19" i="5"/>
  <c r="F55" i="5" l="1"/>
  <c r="G55" i="5" s="1"/>
  <c r="F61" i="5"/>
  <c r="G61" i="5" s="1"/>
  <c r="F59" i="5"/>
  <c r="G59" i="5" s="1"/>
  <c r="F53" i="5"/>
  <c r="G53" i="5" s="1"/>
  <c r="B4" i="8"/>
  <c r="F56" i="5" l="1"/>
  <c r="G56" i="5" s="1"/>
  <c r="F62" i="5"/>
  <c r="G62" i="5" s="1"/>
  <c r="F60" i="5"/>
  <c r="G60" i="5" s="1"/>
  <c r="F54" i="5"/>
  <c r="G54" i="5" s="1"/>
  <c r="I48" i="5"/>
  <c r="I50" i="5" s="1"/>
  <c r="B3" i="8"/>
  <c r="B6" i="8"/>
</calcChain>
</file>

<file path=xl/sharedStrings.xml><?xml version="1.0" encoding="utf-8"?>
<sst xmlns="http://schemas.openxmlformats.org/spreadsheetml/2006/main" count="133" uniqueCount="110">
  <si>
    <t>totale</t>
  </si>
  <si>
    <t>tabellare</t>
  </si>
  <si>
    <t>tredicesima</t>
  </si>
  <si>
    <t>assunzioni programmate</t>
  </si>
  <si>
    <t>media</t>
  </si>
  <si>
    <t>comuni per fasce demografiche</t>
  </si>
  <si>
    <t>meno di 1.000 abitanti</t>
  </si>
  <si>
    <t>da 1.000 a 1.999 abitanti</t>
  </si>
  <si>
    <t>da 2.000 a 2.999 abitanti</t>
  </si>
  <si>
    <t>da 3.000 a 4.999 abitanti</t>
  </si>
  <si>
    <t>da 5.000 a 9.999 abitanti</t>
  </si>
  <si>
    <t>da 10.000 a 59.999 abitanti</t>
  </si>
  <si>
    <t>da 60.000 a 249.999 abitanti</t>
  </si>
  <si>
    <t>da 250.000 a 1.499.999 abitanti</t>
  </si>
  <si>
    <t>con e oltre 1.500.000 abitanti</t>
  </si>
  <si>
    <t>valore soglia</t>
  </si>
  <si>
    <t>valori soglia di rientro per la maggiore spesa</t>
  </si>
  <si>
    <t>valore entrate correnti da rapportare</t>
  </si>
  <si>
    <t>www.carmignaniconsulenza.com</t>
  </si>
  <si>
    <t>totali</t>
  </si>
  <si>
    <t>oneri</t>
  </si>
  <si>
    <t>limite teorico spesa di personale lorda senza IRAP</t>
  </si>
  <si>
    <t>limite effettivo spesa di personale lorda senza IRAP</t>
  </si>
  <si>
    <t>nuove assunzioni da programmare per l'anno corrente calcolate sul costo personale lordo senza l'IRAP</t>
  </si>
  <si>
    <t>rapporto spesa personale su entrate correnti</t>
  </si>
  <si>
    <t>ricalcolo limite spesa di personale lorda senza IRAP</t>
  </si>
  <si>
    <t>spesa del personale lorda senza IRAP prevista anno corrente</t>
  </si>
  <si>
    <t>spesa del personale lorda senza IRAP prevista anno successivo</t>
  </si>
  <si>
    <t>spesa personale disponibile per assunzioni in deroga rispetto al limite calcolata all'anno di riferimento</t>
  </si>
  <si>
    <t>nuova spesa di personale lorda senza IRAP programmata rispetto l'anno di riferimento</t>
  </si>
  <si>
    <t>nuova spesa di personale lorda senza IRAP programmata rispetto l'anno corrente</t>
  </si>
  <si>
    <t>nuova spesa di personale lorda senza IRAP programmata rispetto l'anno successivo</t>
  </si>
  <si>
    <t>accertamenti entrate correnti triennio di riferimento</t>
  </si>
  <si>
    <t>N.B. in caso di percentuale intermedia occorre calcolare il nuovo obiettivo e il rapporto tra spesa personale e entrate correnti unicamente rispetto l'anno di riferimento</t>
  </si>
  <si>
    <t>margine teorico rispetto al limite di spesa di personale proiettato sull'anno corrente</t>
  </si>
  <si>
    <t>margine teorico rispetto al limite di spesa di personale proiettato sull'anno successivo</t>
  </si>
  <si>
    <t>fondo crediti dubbia esigibilità anno di riferimento</t>
  </si>
  <si>
    <t>*Ai fini della compilazione vanno inseriti i dati in tutte le celle di colore verde, le celle di colore rosso invece sono campi calcolati</t>
  </si>
  <si>
    <t>spesa del personale lorda senza IRAP anno di riferimento</t>
  </si>
  <si>
    <t>AREA OPERATORI</t>
  </si>
  <si>
    <t>AREA OPERATORI E.</t>
  </si>
  <si>
    <t>AREA ISTRUTTORI</t>
  </si>
  <si>
    <t>AREA FUNZIONARI E.Q.</t>
  </si>
  <si>
    <t>Spesa di personale ai sensi dell’art. 33 c. 2 del dl 34/2019</t>
  </si>
  <si>
    <t>Anni</t>
  </si>
  <si>
    <t>Spesa di personale</t>
  </si>
  <si>
    <t>Componenti escluse</t>
  </si>
  <si>
    <t>Arretrati contrattuali</t>
  </si>
  <si>
    <t>Spese di personale rimborsate</t>
  </si>
  <si>
    <t>Spese segretario rimborsate</t>
  </si>
  <si>
    <t>Incentivi tecnici</t>
  </si>
  <si>
    <t>Totali</t>
  </si>
  <si>
    <t>Complessiva Lorda</t>
  </si>
  <si>
    <t>Entrate correnti</t>
  </si>
  <si>
    <t>Fondo crediti dubbia esigibilità dell'ultima annualità delle entrate considerate</t>
  </si>
  <si>
    <t>IRAP</t>
  </si>
  <si>
    <t>anno 2009</t>
  </si>
  <si>
    <t>anno corrente</t>
  </si>
  <si>
    <t>spesa di personale ai sensi dell'art. 33 c. 2 DL 34/2019</t>
  </si>
  <si>
    <t>area professionale</t>
  </si>
  <si>
    <t>costo lordo</t>
  </si>
  <si>
    <t xml:space="preserve">www.carmignaniconsulenza.com </t>
  </si>
  <si>
    <t>assunzioni flessibili, art. 9 c. 28 del dl 78/2010</t>
  </si>
  <si>
    <t>personale</t>
  </si>
  <si>
    <t>Personale in servizio anno corrente</t>
  </si>
  <si>
    <t>Spese personale PNRR</t>
  </si>
  <si>
    <t>spesa personale annualità di riferimento al netto componenti escluse - l. 296/2006</t>
  </si>
  <si>
    <t>spesa personale prevista anno corrente al netto componenti escluse - l. 296/2006</t>
  </si>
  <si>
    <t>limite spesa di personale lorda senza IRAP - dl 34/2019</t>
  </si>
  <si>
    <t>spesa del personale lorda senza IRAP prevista anno corrente - dl 34/2019</t>
  </si>
  <si>
    <t>nuova spesa di personale lorda senza IRAP programmata anno corrente - dl 34/2019</t>
  </si>
  <si>
    <t>calcolo del limite di spesa per soglia demografica</t>
  </si>
  <si>
    <t>spese per assunzioni flessibili anno 2009</t>
  </si>
  <si>
    <t>spese per assunzioni flessibili anno corrente</t>
  </si>
  <si>
    <t>verifica rispetto del limite</t>
  </si>
  <si>
    <t>spesa personale complessiva disponibile per nuove assunzioni a tempo indeterminato in deroga</t>
  </si>
  <si>
    <t>margine per nuova spesa di personale ancora disponibile rispetto al limite dell'anno di riferimento</t>
  </si>
  <si>
    <t>limite rapporto spesa personale su entrate correnti</t>
  </si>
  <si>
    <t>proiezioni teoriche non vincolanti del rispetto del limite della spesa di personale sulle annualità successive</t>
  </si>
  <si>
    <t>costo assunzioni al netto dell'IRAP</t>
  </si>
  <si>
    <t>ISTRUZIONI PER LA COMPILAZIONE DELL'APPLICAZIONE</t>
  </si>
  <si>
    <t>2. Ai fini della compilazione dell'applicazione, il foglio "spese di personale" serve per calcolare i valori delle spese di personale al netto delle componenti escluse. Mentre il foglio "limiti assunzioni" serve per verificare il rispetto dei limiti di spesa di personale e programmare le nuove assunzioni di personale.</t>
  </si>
  <si>
    <t>1. Ai fini della compilazione dei fogli dell'applicazione, vanno inseriti i dati in tutte le celle di colore verde, le celle di colore rosso invece sono campi calcolati e preimpostati.</t>
  </si>
  <si>
    <t>3. Va compilato prima il foglio "spese di personale", se i dati inseriti sono corretti, i campi in verde del foglio "limiti assunzioni" vengono compilati in automatico.</t>
  </si>
  <si>
    <t>operatori</t>
  </si>
  <si>
    <t>operatori esperti</t>
  </si>
  <si>
    <t>istruttori</t>
  </si>
  <si>
    <t>funzionari</t>
  </si>
  <si>
    <t>differenza tabellare CCNL 2026 e 2022</t>
  </si>
  <si>
    <t>CALCOLO COSTO DEGLI ARRETRATI CONTRATTUALI 2024 E 2025 IN DEROGA ALL'ART. 33 C. 2 DEL DL 34/2019</t>
  </si>
  <si>
    <t xml:space="preserve">oneri </t>
  </si>
  <si>
    <t>costo totale assunzioni programmate al lordo dell'IRAP</t>
  </si>
  <si>
    <t>dirigenti</t>
  </si>
  <si>
    <t>DIRIGENTI</t>
  </si>
  <si>
    <t>Spesa di personale flessibile art. 9 c. 28 del dl 78/2010</t>
  </si>
  <si>
    <t>altre spese di personale da aggiungere alla programmazione</t>
  </si>
  <si>
    <t>eventuali altre voci di spesa del personale da aggiungere</t>
  </si>
  <si>
    <t>turn over non utilizzato successivo all'anno preso a base di calcolo</t>
  </si>
  <si>
    <t>spesa dell'aumento delle ore del personale in servizio</t>
  </si>
  <si>
    <t>spesa differenziale delle progressioni verticali</t>
  </si>
  <si>
    <t>spesa di personale in convenzione</t>
  </si>
  <si>
    <t>spesa per cessione di spazi assunzionali alle unioni</t>
  </si>
  <si>
    <t>spesa per l'aumento in deroga del salario accessorio</t>
  </si>
  <si>
    <t>valori lordi</t>
  </si>
  <si>
    <t>assunzioni programmate lorde</t>
  </si>
  <si>
    <t>altre voci di spesa di personale che si aggiungono alla base di calcolo senza IRAP</t>
  </si>
  <si>
    <t>altre voci di spesa di personale che impattano sull'anno corrente senza IRAP</t>
  </si>
  <si>
    <t>calcolo delle possibilità di spesa di personale rispetto i limiti previsti sull'anno di riferimento</t>
  </si>
  <si>
    <t>assunzioni e spesa di personale programmata lorda totale</t>
  </si>
  <si>
    <t>CALCOLO DEI DATI RELATIVI ALLE SPESE DI PERSONALE PER L'ANNUALITA' 2026 DEL COMUNE DI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</si>
</sst>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u/>
      <sz val="9"/>
      <color theme="10"/>
      <name val="Calibri"/>
      <family val="2"/>
      <scheme val="minor"/>
    </font>
    <font>
      <b/>
      <sz val="9"/>
      <color indexed="8"/>
      <name val="Calibri"/>
      <family val="2"/>
      <charset val="1"/>
    </font>
    <font>
      <i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i/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</patternFill>
    </fill>
    <fill>
      <patternFill patternType="solid">
        <fgColor indexed="10"/>
        <bgColor indexed="6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lightUp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4" borderId="5" applyNumberFormat="0" applyAlignment="0" applyProtection="0"/>
    <xf numFmtId="0" fontId="5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</cellStyleXfs>
  <cellXfs count="150">
    <xf numFmtId="0" fontId="0" fillId="0" borderId="0" xfId="0"/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4" fontId="7" fillId="0" borderId="0" xfId="0" applyNumberFormat="1" applyFont="1" applyAlignment="1">
      <alignment horizontal="left" vertical="top" wrapText="1"/>
    </xf>
    <xf numFmtId="10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4" fontId="6" fillId="3" borderId="1" xfId="0" applyNumberFormat="1" applyFont="1" applyFill="1" applyBorder="1" applyAlignment="1">
      <alignment horizontal="left" vertical="top" wrapText="1"/>
    </xf>
    <xf numFmtId="44" fontId="7" fillId="3" borderId="1" xfId="1" applyFont="1" applyFill="1" applyBorder="1" applyAlignment="1" applyProtection="1">
      <alignment horizontal="left" vertical="top" wrapText="1"/>
    </xf>
    <xf numFmtId="10" fontId="7" fillId="2" borderId="1" xfId="2" applyNumberFormat="1" applyFont="1" applyFill="1" applyBorder="1" applyAlignment="1" applyProtection="1">
      <alignment horizontal="left" vertical="top" wrapText="1"/>
      <protection locked="0"/>
    </xf>
    <xf numFmtId="44" fontId="8" fillId="3" borderId="1" xfId="1" applyFont="1" applyFill="1" applyBorder="1" applyAlignment="1" applyProtection="1">
      <alignment horizontal="left" vertical="top" wrapText="1"/>
    </xf>
    <xf numFmtId="10" fontId="9" fillId="3" borderId="1" xfId="2" applyNumberFormat="1" applyFont="1" applyFill="1" applyBorder="1" applyAlignment="1" applyProtection="1">
      <alignment horizontal="left" vertical="top" wrapText="1"/>
    </xf>
    <xf numFmtId="44" fontId="6" fillId="3" borderId="1" xfId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4" fontId="7" fillId="0" borderId="1" xfId="1" applyFont="1" applyBorder="1" applyAlignment="1">
      <alignment horizontal="left" vertical="top" wrapText="1"/>
    </xf>
    <xf numFmtId="10" fontId="7" fillId="0" borderId="1" xfId="2" applyNumberFormat="1" applyFont="1" applyBorder="1" applyAlignment="1">
      <alignment horizontal="left" vertical="top" wrapText="1"/>
    </xf>
    <xf numFmtId="164" fontId="9" fillId="2" borderId="1" xfId="3" applyFont="1" applyFill="1" applyBorder="1" applyAlignment="1" applyProtection="1">
      <alignment horizontal="left" vertical="top" wrapText="1"/>
      <protection locked="0"/>
    </xf>
    <xf numFmtId="44" fontId="7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5" fontId="7" fillId="0" borderId="0" xfId="2" applyNumberFormat="1" applyFont="1" applyAlignment="1">
      <alignment horizontal="left" vertical="top" wrapText="1"/>
    </xf>
    <xf numFmtId="44" fontId="12" fillId="5" borderId="6" xfId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4" fontId="3" fillId="0" borderId="1" xfId="0" applyNumberFormat="1" applyFont="1" applyBorder="1"/>
    <xf numFmtId="44" fontId="14" fillId="5" borderId="6" xfId="1" applyFont="1" applyFill="1" applyBorder="1" applyAlignment="1" applyProtection="1">
      <alignment horizontal="left" vertical="top" wrapText="1"/>
    </xf>
    <xf numFmtId="44" fontId="7" fillId="0" borderId="1" xfId="1" applyFont="1" applyBorder="1" applyAlignment="1" applyProtection="1">
      <alignment horizontal="left" vertical="top" wrapText="1"/>
    </xf>
    <xf numFmtId="10" fontId="7" fillId="0" borderId="1" xfId="2" applyNumberFormat="1" applyFont="1" applyBorder="1" applyAlignment="1" applyProtection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6" fillId="2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>
      <alignment horizontal="left" vertical="top"/>
    </xf>
    <xf numFmtId="44" fontId="7" fillId="2" borderId="1" xfId="1" applyFont="1" applyFill="1" applyBorder="1" applyAlignment="1" applyProtection="1">
      <alignment horizontal="left" vertical="top"/>
      <protection locked="0"/>
    </xf>
    <xf numFmtId="44" fontId="6" fillId="3" borderId="1" xfId="1" applyFont="1" applyFill="1" applyBorder="1" applyAlignment="1">
      <alignment horizontal="left" vertical="top"/>
    </xf>
    <xf numFmtId="0" fontId="6" fillId="2" borderId="1" xfId="3" applyNumberFormat="1" applyFon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/>
    <xf numFmtId="0" fontId="15" fillId="0" borderId="0" xfId="4" applyFont="1"/>
    <xf numFmtId="8" fontId="7" fillId="2" borderId="1" xfId="1" applyNumberFormat="1" applyFont="1" applyFill="1" applyBorder="1" applyAlignment="1" applyProtection="1">
      <alignment horizontal="left" vertical="top"/>
      <protection locked="0"/>
    </xf>
    <xf numFmtId="44" fontId="8" fillId="2" borderId="1" xfId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vertical="top" wrapText="1"/>
    </xf>
    <xf numFmtId="10" fontId="20" fillId="8" borderId="1" xfId="9" applyNumberFormat="1" applyFont="1" applyBorder="1" applyAlignment="1" applyProtection="1">
      <alignment horizontal="left" vertical="top" wrapText="1"/>
    </xf>
    <xf numFmtId="0" fontId="22" fillId="0" borderId="0" xfId="0" applyFont="1" applyAlignment="1">
      <alignment vertical="top" wrapText="1"/>
    </xf>
    <xf numFmtId="44" fontId="7" fillId="3" borderId="1" xfId="1" applyFont="1" applyFill="1" applyBorder="1" applyAlignment="1" applyProtection="1">
      <alignment horizontal="left" vertical="top"/>
    </xf>
    <xf numFmtId="0" fontId="3" fillId="11" borderId="1" xfId="0" applyFont="1" applyFill="1" applyBorder="1" applyAlignment="1">
      <alignment vertical="top" wrapText="1"/>
    </xf>
    <xf numFmtId="44" fontId="3" fillId="11" borderId="1" xfId="0" applyNumberFormat="1" applyFont="1" applyFill="1" applyBorder="1"/>
    <xf numFmtId="44" fontId="9" fillId="3" borderId="1" xfId="1" applyFont="1" applyFill="1" applyBorder="1" applyAlignment="1" applyProtection="1">
      <alignment horizontal="left" vertical="top" wrapText="1"/>
    </xf>
    <xf numFmtId="164" fontId="7" fillId="2" borderId="1" xfId="3" applyFont="1" applyFill="1" applyBorder="1" applyAlignment="1" applyProtection="1">
      <alignment horizontal="left" vertical="top"/>
      <protection locked="0"/>
    </xf>
    <xf numFmtId="44" fontId="6" fillId="3" borderId="2" xfId="0" applyNumberFormat="1" applyFont="1" applyFill="1" applyBorder="1" applyAlignment="1">
      <alignment horizontal="left" vertical="top" wrapText="1"/>
    </xf>
    <xf numFmtId="44" fontId="20" fillId="8" borderId="13" xfId="9" applyNumberFormat="1" applyFont="1" applyBorder="1" applyAlignment="1" applyProtection="1">
      <alignment horizontal="left" vertical="top" wrapText="1"/>
    </xf>
    <xf numFmtId="10" fontId="7" fillId="0" borderId="0" xfId="0" applyNumberFormat="1" applyFont="1" applyAlignment="1">
      <alignment horizontal="left" vertical="top" wrapText="1"/>
    </xf>
    <xf numFmtId="44" fontId="7" fillId="3" borderId="2" xfId="0" applyNumberFormat="1" applyFont="1" applyFill="1" applyBorder="1" applyAlignment="1">
      <alignment horizontal="left" vertical="top" wrapText="1"/>
    </xf>
    <xf numFmtId="44" fontId="24" fillId="8" borderId="13" xfId="9" applyNumberFormat="1" applyFont="1" applyBorder="1" applyAlignment="1" applyProtection="1">
      <alignment horizontal="left" vertical="top" wrapText="1"/>
    </xf>
    <xf numFmtId="44" fontId="25" fillId="9" borderId="7" xfId="10" applyNumberFormat="1" applyFont="1" applyBorder="1" applyAlignment="1" applyProtection="1">
      <alignment horizontal="left" vertical="top" wrapText="1"/>
    </xf>
    <xf numFmtId="44" fontId="26" fillId="9" borderId="6" xfId="10" applyNumberFormat="1" applyFont="1" applyBorder="1" applyAlignment="1" applyProtection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19" fillId="10" borderId="0" xfId="11" applyFont="1" applyAlignment="1">
      <alignment horizontal="center" vertical="top"/>
    </xf>
    <xf numFmtId="0" fontId="6" fillId="6" borderId="2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19" fillId="9" borderId="2" xfId="10" applyFont="1" applyBorder="1" applyAlignment="1">
      <alignment horizontal="center" vertical="top"/>
    </xf>
    <xf numFmtId="0" fontId="19" fillId="9" borderId="4" xfId="10" applyFont="1" applyBorder="1" applyAlignment="1">
      <alignment horizontal="center" vertical="top"/>
    </xf>
    <xf numFmtId="0" fontId="19" fillId="9" borderId="3" xfId="1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7" fillId="7" borderId="0" xfId="8" applyFont="1" applyAlignment="1" applyProtection="1">
      <alignment horizontal="center"/>
      <protection locked="0"/>
    </xf>
    <xf numFmtId="0" fontId="19" fillId="9" borderId="1" xfId="1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4" fontId="25" fillId="9" borderId="1" xfId="10" applyNumberFormat="1" applyFont="1" applyBorder="1" applyAlignment="1">
      <alignment horizontal="center" vertical="top" wrapText="1"/>
    </xf>
    <xf numFmtId="44" fontId="26" fillId="9" borderId="1" xfId="10" applyNumberFormat="1" applyFont="1" applyBorder="1" applyAlignment="1">
      <alignment horizontal="center" vertical="top" wrapText="1"/>
    </xf>
    <xf numFmtId="44" fontId="9" fillId="3" borderId="1" xfId="0" applyNumberFormat="1" applyFont="1" applyFill="1" applyBorder="1" applyAlignment="1">
      <alignment horizontal="center" vertical="top" wrapText="1"/>
    </xf>
    <xf numFmtId="44" fontId="8" fillId="3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44" fontId="20" fillId="8" borderId="1" xfId="9" applyNumberFormat="1" applyFont="1" applyBorder="1" applyAlignment="1" applyProtection="1">
      <alignment horizontal="center" vertical="top" wrapText="1"/>
    </xf>
    <xf numFmtId="44" fontId="24" fillId="8" borderId="2" xfId="9" applyNumberFormat="1" applyFont="1" applyBorder="1" applyAlignment="1" applyProtection="1">
      <alignment horizontal="center" vertical="top" wrapText="1"/>
    </xf>
    <xf numFmtId="44" fontId="24" fillId="8" borderId="3" xfId="9" applyNumberFormat="1" applyFont="1" applyBorder="1" applyAlignment="1" applyProtection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4" fontId="7" fillId="3" borderId="1" xfId="0" applyNumberFormat="1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17" fillId="9" borderId="2" xfId="10" applyFont="1" applyBorder="1" applyAlignment="1">
      <alignment horizontal="center" vertical="top" wrapText="1"/>
    </xf>
    <xf numFmtId="0" fontId="17" fillId="9" borderId="4" xfId="10" applyFont="1" applyBorder="1" applyAlignment="1">
      <alignment horizontal="center" vertical="top" wrapText="1"/>
    </xf>
    <xf numFmtId="0" fontId="17" fillId="9" borderId="3" xfId="10" applyFont="1" applyBorder="1" applyAlignment="1">
      <alignment horizontal="center" vertical="top" wrapText="1"/>
    </xf>
    <xf numFmtId="44" fontId="8" fillId="0" borderId="2" xfId="1" applyFont="1" applyBorder="1" applyAlignment="1">
      <alignment horizontal="left" vertical="top" wrapText="1"/>
    </xf>
    <xf numFmtId="44" fontId="8" fillId="0" borderId="3" xfId="1" applyFont="1" applyBorder="1" applyAlignment="1">
      <alignment horizontal="left" vertical="top" wrapText="1"/>
    </xf>
    <xf numFmtId="44" fontId="6" fillId="3" borderId="1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20" fillId="8" borderId="2" xfId="9" applyFont="1" applyBorder="1" applyAlignment="1">
      <alignment horizontal="left" vertical="top" wrapText="1"/>
    </xf>
    <xf numFmtId="0" fontId="20" fillId="8" borderId="4" xfId="9" applyFont="1" applyBorder="1" applyAlignment="1">
      <alignment horizontal="left" vertical="top" wrapText="1"/>
    </xf>
    <xf numFmtId="0" fontId="20" fillId="8" borderId="3" xfId="9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0" fillId="8" borderId="13" xfId="9" applyFont="1" applyBorder="1" applyAlignment="1">
      <alignment horizontal="left" vertical="top" wrapText="1"/>
    </xf>
    <xf numFmtId="0" fontId="20" fillId="8" borderId="14" xfId="9" applyFont="1" applyBorder="1" applyAlignment="1">
      <alignment horizontal="left" vertical="top" wrapText="1"/>
    </xf>
    <xf numFmtId="0" fontId="20" fillId="8" borderId="15" xfId="9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4" fontId="6" fillId="3" borderId="1" xfId="1" applyFont="1" applyFill="1" applyBorder="1" applyAlignment="1">
      <alignment horizontal="left" vertical="top" wrapText="1"/>
    </xf>
    <xf numFmtId="0" fontId="17" fillId="7" borderId="0" xfId="8" applyFont="1" applyAlignment="1" applyProtection="1">
      <alignment horizontal="center" vertical="top" wrapText="1"/>
      <protection locked="0"/>
    </xf>
    <xf numFmtId="0" fontId="6" fillId="6" borderId="2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9" fillId="9" borderId="1" xfId="1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4" fontId="6" fillId="3" borderId="2" xfId="1" applyFont="1" applyFill="1" applyBorder="1" applyAlignment="1">
      <alignment horizontal="left" vertical="top" wrapText="1"/>
    </xf>
    <xf numFmtId="44" fontId="6" fillId="3" borderId="4" xfId="1" applyFont="1" applyFill="1" applyBorder="1" applyAlignment="1">
      <alignment horizontal="left" vertical="top" wrapText="1"/>
    </xf>
    <xf numFmtId="44" fontId="6" fillId="3" borderId="3" xfId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25" fillId="9" borderId="16" xfId="10" applyFont="1" applyBorder="1" applyAlignment="1">
      <alignment horizontal="left" vertical="top" wrapText="1"/>
    </xf>
    <xf numFmtId="0" fontId="25" fillId="9" borderId="17" xfId="10" applyFont="1" applyBorder="1" applyAlignment="1">
      <alignment horizontal="left" vertical="top" wrapText="1"/>
    </xf>
    <xf numFmtId="0" fontId="25" fillId="9" borderId="18" xfId="10" applyFont="1" applyBorder="1" applyAlignment="1">
      <alignment horizontal="left" vertical="top" wrapText="1"/>
    </xf>
    <xf numFmtId="0" fontId="26" fillId="9" borderId="13" xfId="10" applyFont="1" applyBorder="1" applyAlignment="1">
      <alignment horizontal="left" vertical="top" wrapText="1"/>
    </xf>
    <xf numFmtId="0" fontId="26" fillId="9" borderId="14" xfId="10" applyFont="1" applyBorder="1" applyAlignment="1">
      <alignment horizontal="left" vertical="top" wrapText="1"/>
    </xf>
    <xf numFmtId="0" fontId="26" fillId="9" borderId="15" xfId="10" applyFont="1" applyBorder="1" applyAlignment="1">
      <alignment horizontal="left" vertical="top" wrapText="1"/>
    </xf>
    <xf numFmtId="0" fontId="24" fillId="8" borderId="13" xfId="9" applyFont="1" applyBorder="1" applyAlignment="1">
      <alignment horizontal="left" vertical="top" wrapText="1"/>
    </xf>
    <xf numFmtId="0" fontId="24" fillId="8" borderId="14" xfId="9" applyFont="1" applyBorder="1" applyAlignment="1">
      <alignment horizontal="left" vertical="top" wrapText="1"/>
    </xf>
    <xf numFmtId="0" fontId="24" fillId="8" borderId="15" xfId="9" applyFont="1" applyBorder="1" applyAlignment="1">
      <alignment horizontal="left" vertical="top" wrapText="1"/>
    </xf>
    <xf numFmtId="0" fontId="9" fillId="6" borderId="2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0" fontId="23" fillId="0" borderId="6" xfId="0" applyFont="1" applyBorder="1" applyAlignment="1">
      <alignment horizontal="left" vertical="top" wrapText="1"/>
    </xf>
    <xf numFmtId="44" fontId="9" fillId="3" borderId="1" xfId="0" applyNumberFormat="1" applyFont="1" applyFill="1" applyBorder="1" applyAlignment="1">
      <alignment horizontal="left" vertical="top" wrapText="1"/>
    </xf>
    <xf numFmtId="0" fontId="17" fillId="7" borderId="11" xfId="8" applyFont="1" applyBorder="1" applyAlignment="1" applyProtection="1">
      <alignment horizontal="center"/>
      <protection locked="0"/>
    </xf>
    <xf numFmtId="0" fontId="22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2">
    <cellStyle name="Calcolo 2" xfId="6" xr:uid="{00000000-0005-0000-0000-000000000000}"/>
    <cellStyle name="Collegamento ipertestuale" xfId="4" builtinId="8"/>
    <cellStyle name="Collegamento ipertestuale 2" xfId="7" xr:uid="{00000000-0005-0000-0000-000002000000}"/>
    <cellStyle name="Colore 1" xfId="8" builtinId="29"/>
    <cellStyle name="Colore 4" xfId="9" builtinId="41"/>
    <cellStyle name="Colore 5" xfId="10" builtinId="45"/>
    <cellStyle name="Colore 6" xfId="11" builtinId="49"/>
    <cellStyle name="Migliaia" xfId="3" builtinId="3"/>
    <cellStyle name="Normale" xfId="0" builtinId="0"/>
    <cellStyle name="Normale 2" xfId="5" xr:uid="{00000000-0005-0000-0000-000009000000}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Rappresentazione grafica del rispetto dei</a:t>
            </a:r>
            <a:r>
              <a:rPr lang="it-IT" baseline="0"/>
              <a:t> </a:t>
            </a:r>
            <a:r>
              <a:rPr lang="it-IT"/>
              <a:t>limiti annuali di spesa di personale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8B0-4308-971A-EFD7BC6295BE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08B0-4308-971A-EFD7BC6295B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3398-4014-8520-EFE50B904C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grafico!$A$2:$A$6</c:f>
              <c:strCache>
                <c:ptCount val="5"/>
                <c:pt idx="0">
                  <c:v>spesa personale annualità di riferimento al netto componenti escluse - l. 296/2006</c:v>
                </c:pt>
                <c:pt idx="1">
                  <c:v>spesa personale prevista anno corrente al netto componenti escluse - l. 296/2006</c:v>
                </c:pt>
                <c:pt idx="2">
                  <c:v>limite spesa di personale lorda senza IRAP - dl 34/2019</c:v>
                </c:pt>
                <c:pt idx="3">
                  <c:v>spesa del personale lorda senza IRAP prevista anno corrente - dl 34/2019</c:v>
                </c:pt>
                <c:pt idx="4">
                  <c:v>nuova spesa di personale lorda senza IRAP programmata anno corrente - dl 34/2019</c:v>
                </c:pt>
              </c:strCache>
            </c:strRef>
          </c:cat>
          <c:val>
            <c:numRef>
              <c:f>grafico!$B$2:$B$6</c:f>
              <c:numCache>
                <c:formatCode>_("€"* #,##0.00_);_("€"* \(#,##0.00\);_("€"* "-"??_);_(@_)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0-4308-971A-EFD7BC629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747904"/>
        <c:axId val="202749440"/>
        <c:axId val="0"/>
      </c:bar3DChart>
      <c:catAx>
        <c:axId val="20274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749440"/>
        <c:crosses val="autoZero"/>
        <c:auto val="1"/>
        <c:lblAlgn val="ctr"/>
        <c:lblOffset val="100"/>
        <c:noMultiLvlLbl val="0"/>
      </c:catAx>
      <c:valAx>
        <c:axId val="20274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747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6</xdr:row>
      <xdr:rowOff>106681</xdr:rowOff>
    </xdr:from>
    <xdr:to>
      <xdr:col>1</xdr:col>
      <xdr:colOff>1258956</xdr:colOff>
      <xdr:row>31</xdr:row>
      <xdr:rowOff>165653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16CCFF1-7A6C-F1DD-0986-4463FE7AD5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rmignaniconsulenza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armignaniconsulenza.com/" TargetMode="External"/><Relationship Id="rId1" Type="http://schemas.openxmlformats.org/officeDocument/2006/relationships/hyperlink" Target="http://www.carmignaniconsulenza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armignaniconsulenza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armignaniconsulen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30" zoomScaleNormal="130" workbookViewId="0">
      <selection activeCell="G7" sqref="G7"/>
    </sheetView>
  </sheetViews>
  <sheetFormatPr defaultColWidth="8.6640625" defaultRowHeight="12" x14ac:dyDescent="0.25"/>
  <cols>
    <col min="1" max="1" width="17.44140625" style="29" bestFit="1" customWidth="1"/>
    <col min="2" max="2" width="30.6640625" style="29" bestFit="1" customWidth="1"/>
    <col min="3" max="3" width="17.6640625" style="29" customWidth="1"/>
    <col min="4" max="4" width="17" style="29" customWidth="1"/>
    <col min="5" max="5" width="16.44140625" style="29" customWidth="1"/>
    <col min="6" max="6" width="15.6640625" style="29" customWidth="1"/>
    <col min="7" max="7" width="11.109375" style="29" customWidth="1"/>
    <col min="8" max="8" width="16.33203125" style="29" customWidth="1"/>
    <col min="9" max="16384" width="8.6640625" style="29"/>
  </cols>
  <sheetData>
    <row r="1" spans="1:8" ht="14.4" x14ac:dyDescent="0.3">
      <c r="A1" s="68" t="s">
        <v>109</v>
      </c>
      <c r="B1" s="68"/>
      <c r="C1" s="68"/>
      <c r="D1" s="68"/>
      <c r="E1" s="68"/>
      <c r="F1" s="68"/>
      <c r="G1" s="68"/>
      <c r="H1" s="68"/>
    </row>
    <row r="3" spans="1:8" ht="13.8" x14ac:dyDescent="0.25">
      <c r="A3" s="62" t="s">
        <v>43</v>
      </c>
      <c r="B3" s="63"/>
      <c r="C3" s="63"/>
      <c r="D3" s="63"/>
      <c r="E3" s="64"/>
    </row>
    <row r="4" spans="1:8" x14ac:dyDescent="0.25">
      <c r="A4" s="70" t="s">
        <v>44</v>
      </c>
      <c r="B4" s="71"/>
      <c r="C4" s="30">
        <v>2025</v>
      </c>
      <c r="D4" s="30">
        <v>2026</v>
      </c>
      <c r="E4" s="30">
        <v>2027</v>
      </c>
    </row>
    <row r="5" spans="1:8" x14ac:dyDescent="0.25">
      <c r="A5" s="31" t="s">
        <v>45</v>
      </c>
      <c r="B5" s="31" t="s">
        <v>52</v>
      </c>
      <c r="C5" s="32">
        <v>0</v>
      </c>
      <c r="D5" s="32">
        <v>0</v>
      </c>
      <c r="E5" s="32">
        <v>0</v>
      </c>
    </row>
    <row r="6" spans="1:8" x14ac:dyDescent="0.25">
      <c r="A6" s="65" t="s">
        <v>46</v>
      </c>
      <c r="B6" s="31" t="s">
        <v>55</v>
      </c>
      <c r="C6" s="32">
        <v>0</v>
      </c>
      <c r="D6" s="32">
        <v>0</v>
      </c>
      <c r="E6" s="32">
        <v>0</v>
      </c>
    </row>
    <row r="7" spans="1:8" x14ac:dyDescent="0.25">
      <c r="A7" s="66"/>
      <c r="B7" s="35" t="s">
        <v>65</v>
      </c>
      <c r="C7" s="32">
        <v>0</v>
      </c>
      <c r="D7" s="32">
        <v>0</v>
      </c>
      <c r="E7" s="32">
        <v>0</v>
      </c>
    </row>
    <row r="8" spans="1:8" x14ac:dyDescent="0.25">
      <c r="A8" s="66"/>
      <c r="B8" s="31" t="s">
        <v>48</v>
      </c>
      <c r="C8" s="32">
        <v>0</v>
      </c>
      <c r="D8" s="32">
        <v>0</v>
      </c>
      <c r="E8" s="32">
        <v>0</v>
      </c>
    </row>
    <row r="9" spans="1:8" x14ac:dyDescent="0.25">
      <c r="A9" s="66"/>
      <c r="B9" s="31" t="s">
        <v>49</v>
      </c>
      <c r="C9" s="32">
        <v>0</v>
      </c>
      <c r="D9" s="32">
        <v>0</v>
      </c>
      <c r="E9" s="32">
        <v>0</v>
      </c>
    </row>
    <row r="10" spans="1:8" x14ac:dyDescent="0.25">
      <c r="A10" s="66"/>
      <c r="B10" s="31" t="s">
        <v>50</v>
      </c>
      <c r="C10" s="32">
        <v>0</v>
      </c>
      <c r="D10" s="32">
        <v>0</v>
      </c>
      <c r="E10" s="32">
        <v>0</v>
      </c>
    </row>
    <row r="11" spans="1:8" x14ac:dyDescent="0.25">
      <c r="A11" s="67"/>
      <c r="B11" s="29" t="s">
        <v>47</v>
      </c>
      <c r="C11" s="43">
        <v>0</v>
      </c>
      <c r="D11" s="43">
        <f>H29</f>
        <v>0</v>
      </c>
      <c r="E11" s="43">
        <v>0</v>
      </c>
    </row>
    <row r="12" spans="1:8" x14ac:dyDescent="0.25">
      <c r="A12" s="61" t="s">
        <v>51</v>
      </c>
      <c r="B12" s="61"/>
      <c r="C12" s="33">
        <f>C5-C6-C7-C8-C9-C10-C11</f>
        <v>0</v>
      </c>
      <c r="D12" s="33">
        <f>D5-D6-D7-D8-D9-D10-D11</f>
        <v>0</v>
      </c>
      <c r="E12" s="33">
        <f t="shared" ref="E12" si="0">E5-E6-E7-E8-E9-E10-E11</f>
        <v>0</v>
      </c>
    </row>
    <row r="14" spans="1:8" x14ac:dyDescent="0.25">
      <c r="A14" s="61" t="s">
        <v>53</v>
      </c>
      <c r="B14" s="61"/>
      <c r="C14" s="34">
        <v>2023</v>
      </c>
      <c r="D14" s="34">
        <v>2024</v>
      </c>
      <c r="E14" s="34">
        <v>2025</v>
      </c>
    </row>
    <row r="15" spans="1:8" x14ac:dyDescent="0.25">
      <c r="A15" s="61"/>
      <c r="B15" s="61"/>
      <c r="C15" s="32">
        <v>0</v>
      </c>
      <c r="D15" s="32">
        <v>0</v>
      </c>
      <c r="E15" s="32">
        <v>0</v>
      </c>
    </row>
    <row r="16" spans="1:8" x14ac:dyDescent="0.25">
      <c r="A16" s="61" t="s">
        <v>54</v>
      </c>
      <c r="B16" s="61"/>
      <c r="C16" s="61"/>
      <c r="D16" s="61"/>
      <c r="E16" s="32">
        <v>0</v>
      </c>
    </row>
    <row r="18" spans="1:8" ht="13.8" x14ac:dyDescent="0.25">
      <c r="A18" s="69" t="s">
        <v>94</v>
      </c>
      <c r="B18" s="69"/>
      <c r="C18" s="36" t="s">
        <v>56</v>
      </c>
      <c r="D18" s="38">
        <v>0</v>
      </c>
      <c r="E18" s="36" t="s">
        <v>57</v>
      </c>
      <c r="F18" s="32">
        <v>0</v>
      </c>
    </row>
    <row r="19" spans="1:8" x14ac:dyDescent="0.25">
      <c r="C19" s="40"/>
      <c r="D19" s="40"/>
      <c r="E19" s="40"/>
      <c r="F19" s="40"/>
    </row>
    <row r="20" spans="1:8" ht="13.8" x14ac:dyDescent="0.25">
      <c r="A20" s="56" t="s">
        <v>89</v>
      </c>
      <c r="B20" s="56"/>
      <c r="C20" s="56"/>
      <c r="D20" s="56"/>
      <c r="E20" s="56"/>
      <c r="F20" s="56"/>
      <c r="G20" s="56"/>
      <c r="H20" s="56"/>
    </row>
    <row r="22" spans="1:8" x14ac:dyDescent="0.25">
      <c r="A22" s="57" t="s">
        <v>64</v>
      </c>
      <c r="B22" s="58"/>
      <c r="C22" s="58"/>
      <c r="D22" s="58"/>
      <c r="E22" s="58"/>
      <c r="F22" s="58"/>
      <c r="G22" s="58"/>
      <c r="H22" s="59"/>
    </row>
    <row r="23" spans="1:8" x14ac:dyDescent="0.25">
      <c r="A23" s="5" t="s">
        <v>59</v>
      </c>
      <c r="B23" s="5" t="s">
        <v>88</v>
      </c>
      <c r="C23" s="5" t="s">
        <v>2</v>
      </c>
      <c r="D23" s="5" t="s">
        <v>90</v>
      </c>
      <c r="E23" s="5" t="s">
        <v>90</v>
      </c>
      <c r="F23" s="5" t="s">
        <v>0</v>
      </c>
      <c r="G23" s="2" t="s">
        <v>63</v>
      </c>
      <c r="H23" s="2" t="s">
        <v>60</v>
      </c>
    </row>
    <row r="24" spans="1:8" x14ac:dyDescent="0.25">
      <c r="A24" s="5" t="s">
        <v>84</v>
      </c>
      <c r="B24" s="25">
        <f>19645.43-18283.31</f>
        <v>1362.119999999999</v>
      </c>
      <c r="C24" s="25">
        <f t="shared" ref="C24:C27" si="1">(B24/12)*13</f>
        <v>1475.629999999999</v>
      </c>
      <c r="D24" s="26">
        <f>23.8%+2.88%</f>
        <v>0.26680000000000004</v>
      </c>
      <c r="E24" s="25">
        <f>C24*D24</f>
        <v>393.69808399999977</v>
      </c>
      <c r="F24" s="25">
        <f t="shared" ref="F24:F27" si="2">C24+E24</f>
        <v>1869.3280839999989</v>
      </c>
      <c r="G24" s="47">
        <v>0</v>
      </c>
      <c r="H24" s="11">
        <f>F24*G24*2</f>
        <v>0</v>
      </c>
    </row>
    <row r="25" spans="1:8" x14ac:dyDescent="0.25">
      <c r="A25" s="5" t="s">
        <v>85</v>
      </c>
      <c r="B25" s="25">
        <f>20452.55-19034.51</f>
        <v>1418.0400000000009</v>
      </c>
      <c r="C25" s="25">
        <f t="shared" si="1"/>
        <v>1536.2100000000009</v>
      </c>
      <c r="D25" s="26">
        <f t="shared" ref="D25:D28" si="3">23.8%+2.88%</f>
        <v>0.26680000000000004</v>
      </c>
      <c r="E25" s="25">
        <f t="shared" ref="E25:E27" si="4">C25*D25</f>
        <v>409.86082800000031</v>
      </c>
      <c r="F25" s="25">
        <f t="shared" si="2"/>
        <v>1946.0708280000013</v>
      </c>
      <c r="G25" s="47">
        <v>0</v>
      </c>
      <c r="H25" s="11">
        <f t="shared" ref="H25:H27" si="5">F25*G25*2</f>
        <v>0</v>
      </c>
    </row>
    <row r="26" spans="1:8" x14ac:dyDescent="0.25">
      <c r="A26" s="5" t="s">
        <v>86</v>
      </c>
      <c r="B26" s="25">
        <f>22986.59-21392.87</f>
        <v>1593.7200000000012</v>
      </c>
      <c r="C26" s="25">
        <f t="shared" si="1"/>
        <v>1726.5300000000011</v>
      </c>
      <c r="D26" s="26">
        <f t="shared" si="3"/>
        <v>0.26680000000000004</v>
      </c>
      <c r="E26" s="25">
        <f t="shared" si="4"/>
        <v>460.63820400000037</v>
      </c>
      <c r="F26" s="25">
        <f t="shared" si="2"/>
        <v>2187.1682040000014</v>
      </c>
      <c r="G26" s="47">
        <v>0</v>
      </c>
      <c r="H26" s="11">
        <f t="shared" si="5"/>
        <v>0</v>
      </c>
    </row>
    <row r="27" spans="1:8" x14ac:dyDescent="0.25">
      <c r="A27" s="5" t="s">
        <v>87</v>
      </c>
      <c r="B27" s="25">
        <f>24941.67-23212.35</f>
        <v>1729.3199999999997</v>
      </c>
      <c r="C27" s="25">
        <f t="shared" si="1"/>
        <v>1873.4299999999998</v>
      </c>
      <c r="D27" s="26">
        <f t="shared" si="3"/>
        <v>0.26680000000000004</v>
      </c>
      <c r="E27" s="25">
        <f t="shared" si="4"/>
        <v>499.83112400000005</v>
      </c>
      <c r="F27" s="25">
        <f t="shared" si="2"/>
        <v>2373.2611239999997</v>
      </c>
      <c r="G27" s="47">
        <v>0</v>
      </c>
      <c r="H27" s="11">
        <f t="shared" si="5"/>
        <v>0</v>
      </c>
    </row>
    <row r="28" spans="1:8" x14ac:dyDescent="0.25">
      <c r="A28" s="5" t="s">
        <v>92</v>
      </c>
      <c r="B28" s="25">
        <f>50005.77-47015.77</f>
        <v>2990</v>
      </c>
      <c r="C28" s="25">
        <f>B28</f>
        <v>2990</v>
      </c>
      <c r="D28" s="26">
        <f t="shared" si="3"/>
        <v>0.26680000000000004</v>
      </c>
      <c r="E28" s="25">
        <f t="shared" ref="E28" si="6">C28*D28</f>
        <v>797.73200000000008</v>
      </c>
      <c r="F28" s="25">
        <f t="shared" ref="F28" si="7">C28+E28</f>
        <v>3787.732</v>
      </c>
      <c r="G28" s="47">
        <v>0</v>
      </c>
      <c r="H28" s="11">
        <f t="shared" ref="H28" si="8">F28*G28*2</f>
        <v>0</v>
      </c>
    </row>
    <row r="29" spans="1:8" x14ac:dyDescent="0.25">
      <c r="A29" s="60" t="s">
        <v>19</v>
      </c>
      <c r="B29" s="60"/>
      <c r="C29" s="60"/>
      <c r="D29" s="60"/>
      <c r="E29" s="60"/>
      <c r="F29" s="60"/>
      <c r="G29" s="28">
        <f>SUM(G24:G28)</f>
        <v>0</v>
      </c>
      <c r="H29" s="6">
        <f>SUM(H24:H28)</f>
        <v>0</v>
      </c>
    </row>
    <row r="30" spans="1:8" x14ac:dyDescent="0.25">
      <c r="A30" s="18"/>
      <c r="B30" s="18"/>
      <c r="C30" s="18"/>
      <c r="D30" s="18"/>
      <c r="E30" s="18"/>
      <c r="F30" s="18"/>
    </row>
    <row r="31" spans="1:8" x14ac:dyDescent="0.25">
      <c r="A31" s="55" t="s">
        <v>18</v>
      </c>
      <c r="B31" s="55"/>
      <c r="C31" s="18"/>
      <c r="D31" s="18"/>
      <c r="E31" s="18"/>
      <c r="F31" s="18"/>
    </row>
    <row r="32" spans="1:8" x14ac:dyDescent="0.25">
      <c r="A32" s="18"/>
      <c r="B32" s="18"/>
      <c r="C32" s="18"/>
      <c r="D32" s="18"/>
      <c r="E32" s="18"/>
      <c r="F32" s="18"/>
    </row>
    <row r="33" spans="1:6" x14ac:dyDescent="0.25">
      <c r="A33" s="18"/>
      <c r="B33" s="18"/>
      <c r="C33" s="18"/>
      <c r="D33" s="18"/>
      <c r="E33" s="18"/>
      <c r="F33" s="18"/>
    </row>
    <row r="34" spans="1:6" x14ac:dyDescent="0.25">
      <c r="A34" s="18"/>
      <c r="B34" s="18"/>
      <c r="C34" s="18"/>
      <c r="D34" s="18"/>
      <c r="E34" s="18"/>
      <c r="F34" s="18"/>
    </row>
    <row r="35" spans="1:6" x14ac:dyDescent="0.25">
      <c r="A35" s="18"/>
      <c r="B35" s="18"/>
      <c r="C35" s="18"/>
      <c r="D35" s="18"/>
      <c r="E35" s="18"/>
      <c r="F35" s="18"/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8"/>
      <c r="B37" s="18"/>
      <c r="C37" s="18"/>
      <c r="D37" s="18"/>
      <c r="E37" s="18"/>
      <c r="F37" s="18"/>
    </row>
    <row r="38" spans="1:6" x14ac:dyDescent="0.25">
      <c r="A38" s="18"/>
      <c r="B38" s="18"/>
      <c r="C38" s="18"/>
      <c r="D38" s="18"/>
      <c r="E38" s="18"/>
      <c r="F38" s="18"/>
    </row>
    <row r="39" spans="1:6" x14ac:dyDescent="0.25">
      <c r="A39" s="18"/>
      <c r="B39" s="18"/>
      <c r="C39" s="18"/>
      <c r="D39" s="18"/>
      <c r="E39" s="18"/>
      <c r="F39" s="18"/>
    </row>
  </sheetData>
  <sheetProtection algorithmName="SHA-512" hashValue="ZgyR9wrNn7aRoiSHmv5K10nYIV/fU58OTwU7lrt1blEI/tlB3ztNBC47vqaPhAIy16oYgneTchVNTKffBsQo7Q==" saltValue="zFTcmQG36a/hYDZLnBB8AQ==" spinCount="100000" sheet="1" objects="1" scenarios="1"/>
  <mergeCells count="12">
    <mergeCell ref="A3:E3"/>
    <mergeCell ref="A6:A11"/>
    <mergeCell ref="A1:H1"/>
    <mergeCell ref="A18:B18"/>
    <mergeCell ref="A4:B4"/>
    <mergeCell ref="A12:B12"/>
    <mergeCell ref="A31:B31"/>
    <mergeCell ref="A20:H20"/>
    <mergeCell ref="A22:H22"/>
    <mergeCell ref="A29:F29"/>
    <mergeCell ref="A14:B15"/>
    <mergeCell ref="A16:D16"/>
  </mergeCells>
  <phoneticPr fontId="16" type="noConversion"/>
  <hyperlinks>
    <hyperlink ref="A31" r:id="rId1" xr:uid="{24FDC61A-1897-4AE7-B5A3-16A3A1561EE1}"/>
  </hyperlinks>
  <pageMargins left="0.23622047244094491" right="0.23622047244094491" top="0.74803149606299213" bottom="0.74803149606299213" header="0.31496062992125984" footer="0.31496062992125984"/>
  <pageSetup paperSize="9" orientation="landscape" r:id="rId2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zoomScale="130" zoomScaleNormal="130" workbookViewId="0">
      <selection activeCell="G12" sqref="G12:I12"/>
    </sheetView>
  </sheetViews>
  <sheetFormatPr defaultColWidth="8.88671875" defaultRowHeight="12" x14ac:dyDescent="0.3"/>
  <cols>
    <col min="1" max="1" width="16.88671875" style="1" customWidth="1"/>
    <col min="2" max="3" width="15" style="1" customWidth="1"/>
    <col min="4" max="4" width="14.88671875" style="1" customWidth="1"/>
    <col min="5" max="5" width="13.6640625" style="1" customWidth="1"/>
    <col min="6" max="6" width="13.33203125" style="1" customWidth="1"/>
    <col min="7" max="7" width="12.33203125" style="1" customWidth="1"/>
    <col min="8" max="8" width="13.33203125" style="1" customWidth="1"/>
    <col min="9" max="9" width="13.5546875" style="1" customWidth="1"/>
    <col min="10" max="10" width="13.6640625" style="1" customWidth="1"/>
    <col min="11" max="11" width="11.5546875" style="1" bestFit="1" customWidth="1"/>
    <col min="12" max="12" width="20.88671875" style="1" customWidth="1"/>
    <col min="13" max="13" width="9.6640625" style="1" bestFit="1" customWidth="1"/>
    <col min="14" max="16384" width="8.88671875" style="1"/>
  </cols>
  <sheetData>
    <row r="1" spans="1:10" ht="14.4" x14ac:dyDescent="0.3">
      <c r="A1" s="114" t="str">
        <f>'spese personale'!A1</f>
        <v>CALCOLO DEI DATI RELATIVI ALLE SPESE DI PERSONALE PER L'ANNUALITA' 2026 DEL COMUNE DI _______________</v>
      </c>
      <c r="B1" s="114"/>
      <c r="C1" s="114"/>
      <c r="D1" s="114"/>
      <c r="E1" s="114"/>
      <c r="F1" s="114"/>
      <c r="G1" s="114"/>
      <c r="H1" s="114"/>
      <c r="I1" s="114"/>
      <c r="J1" s="114"/>
    </row>
    <row r="3" spans="1:10" ht="13.8" customHeight="1" x14ac:dyDescent="0.3">
      <c r="A3" s="118" t="s">
        <v>58</v>
      </c>
      <c r="B3" s="118"/>
      <c r="C3" s="118"/>
      <c r="D3" s="118"/>
      <c r="F3" s="3"/>
      <c r="G3" s="57" t="s">
        <v>16</v>
      </c>
      <c r="H3" s="58"/>
      <c r="I3" s="58"/>
      <c r="J3" s="59"/>
    </row>
    <row r="4" spans="1:10" ht="12" customHeight="1" x14ac:dyDescent="0.3">
      <c r="A4" s="94" t="s">
        <v>38</v>
      </c>
      <c r="B4" s="117"/>
      <c r="C4" s="95"/>
      <c r="D4" s="7">
        <f>'spese personale'!C12</f>
        <v>0</v>
      </c>
      <c r="F4" s="3"/>
      <c r="G4" s="96" t="s">
        <v>5</v>
      </c>
      <c r="H4" s="97"/>
      <c r="I4" s="98"/>
      <c r="J4" s="5" t="s">
        <v>15</v>
      </c>
    </row>
    <row r="5" spans="1:10" ht="12" customHeight="1" x14ac:dyDescent="0.3">
      <c r="A5" s="106" t="s">
        <v>26</v>
      </c>
      <c r="B5" s="107"/>
      <c r="C5" s="108"/>
      <c r="D5" s="7">
        <f>'spese personale'!D12</f>
        <v>0</v>
      </c>
      <c r="F5" s="3"/>
      <c r="G5" s="96" t="s">
        <v>6</v>
      </c>
      <c r="H5" s="97"/>
      <c r="I5" s="98"/>
      <c r="J5" s="4">
        <v>0.33500000000000002</v>
      </c>
    </row>
    <row r="6" spans="1:10" ht="12" customHeight="1" x14ac:dyDescent="0.3">
      <c r="A6" s="106" t="s">
        <v>27</v>
      </c>
      <c r="B6" s="107"/>
      <c r="C6" s="108"/>
      <c r="D6" s="7">
        <f>'spese personale'!E12</f>
        <v>0</v>
      </c>
      <c r="F6" s="3"/>
      <c r="G6" s="96" t="s">
        <v>7</v>
      </c>
      <c r="H6" s="97"/>
      <c r="I6" s="98"/>
      <c r="J6" s="4">
        <v>0.32600000000000001</v>
      </c>
    </row>
    <row r="7" spans="1:10" x14ac:dyDescent="0.3">
      <c r="F7" s="3"/>
      <c r="G7" s="96" t="s">
        <v>8</v>
      </c>
      <c r="H7" s="97"/>
      <c r="I7" s="98"/>
      <c r="J7" s="4">
        <v>0.316</v>
      </c>
    </row>
    <row r="8" spans="1:10" ht="12" customHeight="1" x14ac:dyDescent="0.3">
      <c r="A8" s="115" t="s">
        <v>5</v>
      </c>
      <c r="B8" s="116"/>
      <c r="C8" s="27" t="s">
        <v>15</v>
      </c>
      <c r="D8" s="3"/>
      <c r="E8" s="3"/>
      <c r="F8" s="3"/>
      <c r="G8" s="96" t="s">
        <v>9</v>
      </c>
      <c r="H8" s="97"/>
      <c r="I8" s="98"/>
      <c r="J8" s="4">
        <v>0.312</v>
      </c>
    </row>
    <row r="9" spans="1:10" ht="12" customHeight="1" x14ac:dyDescent="0.3">
      <c r="A9" s="94" t="s">
        <v>6</v>
      </c>
      <c r="B9" s="95"/>
      <c r="C9" s="4">
        <v>0.29499999999999998</v>
      </c>
      <c r="D9" s="3"/>
      <c r="E9" s="3"/>
      <c r="F9" s="3"/>
      <c r="G9" s="96" t="s">
        <v>10</v>
      </c>
      <c r="H9" s="97"/>
      <c r="I9" s="98"/>
      <c r="J9" s="4">
        <v>0.309</v>
      </c>
    </row>
    <row r="10" spans="1:10" ht="12" customHeight="1" x14ac:dyDescent="0.3">
      <c r="A10" s="94" t="s">
        <v>7</v>
      </c>
      <c r="B10" s="95"/>
      <c r="C10" s="4">
        <v>0.28599999999999998</v>
      </c>
      <c r="D10" s="3"/>
      <c r="E10" s="3"/>
      <c r="F10" s="3"/>
      <c r="G10" s="96" t="s">
        <v>11</v>
      </c>
      <c r="H10" s="97"/>
      <c r="I10" s="98"/>
      <c r="J10" s="4">
        <v>0.31</v>
      </c>
    </row>
    <row r="11" spans="1:10" ht="12" customHeight="1" x14ac:dyDescent="0.3">
      <c r="A11" s="94" t="s">
        <v>8</v>
      </c>
      <c r="B11" s="95"/>
      <c r="C11" s="4">
        <v>0.27600000000000002</v>
      </c>
      <c r="D11" s="3"/>
      <c r="E11" s="3"/>
      <c r="F11" s="3"/>
      <c r="G11" s="96" t="s">
        <v>12</v>
      </c>
      <c r="H11" s="97"/>
      <c r="I11" s="98"/>
      <c r="J11" s="4">
        <v>0.316</v>
      </c>
    </row>
    <row r="12" spans="1:10" ht="12" customHeight="1" x14ac:dyDescent="0.3">
      <c r="A12" s="94" t="s">
        <v>9</v>
      </c>
      <c r="B12" s="95"/>
      <c r="C12" s="4">
        <v>0.27200000000000002</v>
      </c>
      <c r="D12" s="3"/>
      <c r="E12" s="3"/>
      <c r="F12" s="3"/>
      <c r="G12" s="96" t="s">
        <v>13</v>
      </c>
      <c r="H12" s="97"/>
      <c r="I12" s="98"/>
      <c r="J12" s="4">
        <v>0.32800000000000001</v>
      </c>
    </row>
    <row r="13" spans="1:10" ht="12" customHeight="1" x14ac:dyDescent="0.3">
      <c r="A13" s="94" t="s">
        <v>10</v>
      </c>
      <c r="B13" s="95"/>
      <c r="C13" s="4">
        <v>0.26900000000000002</v>
      </c>
      <c r="D13" s="3"/>
      <c r="E13" s="3"/>
      <c r="G13" s="96" t="s">
        <v>14</v>
      </c>
      <c r="H13" s="97"/>
      <c r="I13" s="98"/>
      <c r="J13" s="4">
        <v>0.29299999999999998</v>
      </c>
    </row>
    <row r="14" spans="1:10" ht="12" customHeight="1" x14ac:dyDescent="0.3">
      <c r="A14" s="94" t="s">
        <v>11</v>
      </c>
      <c r="B14" s="95"/>
      <c r="C14" s="4">
        <v>0.27</v>
      </c>
      <c r="D14" s="3"/>
      <c r="E14" s="3"/>
    </row>
    <row r="15" spans="1:10" ht="12" customHeight="1" x14ac:dyDescent="0.3">
      <c r="A15" s="94" t="s">
        <v>12</v>
      </c>
      <c r="B15" s="95"/>
      <c r="C15" s="4">
        <v>0.27600000000000002</v>
      </c>
      <c r="D15" s="3"/>
      <c r="E15" s="3"/>
      <c r="F15" s="57" t="s">
        <v>71</v>
      </c>
      <c r="G15" s="58"/>
      <c r="H15" s="58"/>
      <c r="I15" s="58"/>
      <c r="J15" s="59"/>
    </row>
    <row r="16" spans="1:10" ht="12" customHeight="1" x14ac:dyDescent="0.3">
      <c r="A16" s="94" t="s">
        <v>13</v>
      </c>
      <c r="B16" s="95"/>
      <c r="C16" s="4">
        <v>0.28799999999999998</v>
      </c>
      <c r="D16" s="3"/>
      <c r="E16" s="3"/>
      <c r="F16" s="94" t="s">
        <v>15</v>
      </c>
      <c r="G16" s="117"/>
      <c r="H16" s="117"/>
      <c r="I16" s="95"/>
      <c r="J16" s="8">
        <v>0</v>
      </c>
    </row>
    <row r="17" spans="1:10" ht="12" customHeight="1" x14ac:dyDescent="0.3">
      <c r="A17" s="94" t="s">
        <v>14</v>
      </c>
      <c r="B17" s="95"/>
      <c r="C17" s="4">
        <v>0.253</v>
      </c>
      <c r="D17" s="3"/>
      <c r="E17" s="3"/>
      <c r="F17" s="106" t="s">
        <v>21</v>
      </c>
      <c r="G17" s="107"/>
      <c r="H17" s="107"/>
      <c r="I17" s="108"/>
      <c r="J17" s="9">
        <f>J16*D23</f>
        <v>0</v>
      </c>
    </row>
    <row r="18" spans="1:10" ht="12" customHeight="1" x14ac:dyDescent="0.3">
      <c r="F18" s="106" t="s">
        <v>25</v>
      </c>
      <c r="G18" s="107"/>
      <c r="H18" s="107"/>
      <c r="I18" s="108"/>
      <c r="J18" s="9">
        <f>D25*D23</f>
        <v>0</v>
      </c>
    </row>
    <row r="19" spans="1:10" x14ac:dyDescent="0.3">
      <c r="F19" s="127" t="s">
        <v>22</v>
      </c>
      <c r="G19" s="128"/>
      <c r="H19" s="128"/>
      <c r="I19" s="129"/>
      <c r="J19" s="11">
        <f>IF((J18&lt;=J17),J18,J17)</f>
        <v>0</v>
      </c>
    </row>
    <row r="20" spans="1:10" ht="12" customHeight="1" x14ac:dyDescent="0.3">
      <c r="A20" s="57" t="s">
        <v>32</v>
      </c>
      <c r="B20" s="58"/>
      <c r="C20" s="59"/>
      <c r="D20" s="27" t="s">
        <v>4</v>
      </c>
    </row>
    <row r="21" spans="1:10" x14ac:dyDescent="0.3">
      <c r="A21" s="7">
        <f>'spese personale'!C15</f>
        <v>0</v>
      </c>
      <c r="B21" s="7">
        <f>'spese personale'!D15</f>
        <v>0</v>
      </c>
      <c r="C21" s="7">
        <f>'spese personale'!E15</f>
        <v>0</v>
      </c>
      <c r="D21" s="7">
        <f>AVERAGE(A21:C21)</f>
        <v>0</v>
      </c>
      <c r="F21" s="57" t="s">
        <v>105</v>
      </c>
      <c r="G21" s="58"/>
      <c r="H21" s="58"/>
      <c r="I21" s="58"/>
      <c r="J21" s="59"/>
    </row>
    <row r="22" spans="1:10" ht="12" customHeight="1" x14ac:dyDescent="0.3">
      <c r="A22" s="94" t="s">
        <v>36</v>
      </c>
      <c r="B22" s="117"/>
      <c r="C22" s="95"/>
      <c r="D22" s="7">
        <f>'spese personale'!E16</f>
        <v>0</v>
      </c>
      <c r="F22" s="100" t="s">
        <v>97</v>
      </c>
      <c r="G22" s="101"/>
      <c r="H22" s="101"/>
      <c r="I22" s="102"/>
      <c r="J22" s="39">
        <v>0</v>
      </c>
    </row>
    <row r="23" spans="1:10" ht="12" customHeight="1" x14ac:dyDescent="0.3">
      <c r="A23" s="94" t="s">
        <v>17</v>
      </c>
      <c r="B23" s="117"/>
      <c r="C23" s="95"/>
      <c r="D23" s="7">
        <f>D21-D22</f>
        <v>0</v>
      </c>
      <c r="F23" s="84" t="s">
        <v>101</v>
      </c>
      <c r="G23" s="84"/>
      <c r="H23" s="84"/>
      <c r="I23" s="84"/>
      <c r="J23" s="39">
        <v>0</v>
      </c>
    </row>
    <row r="24" spans="1:10" ht="12" customHeight="1" x14ac:dyDescent="0.3">
      <c r="A24" s="119" t="s">
        <v>24</v>
      </c>
      <c r="B24" s="120"/>
      <c r="C24" s="121"/>
      <c r="D24" s="10">
        <f>IF(D23=0,0,D4/D23)</f>
        <v>0</v>
      </c>
      <c r="F24" s="84" t="s">
        <v>102</v>
      </c>
      <c r="G24" s="84"/>
      <c r="H24" s="84"/>
      <c r="I24" s="84"/>
      <c r="J24" s="39">
        <v>0</v>
      </c>
    </row>
    <row r="25" spans="1:10" ht="12" customHeight="1" x14ac:dyDescent="0.3">
      <c r="A25" s="103" t="s">
        <v>77</v>
      </c>
      <c r="B25" s="104"/>
      <c r="C25" s="105"/>
      <c r="D25" s="41">
        <f>IF(D24&gt;J16,D24,J16)</f>
        <v>0</v>
      </c>
      <c r="E25" s="19"/>
    </row>
    <row r="26" spans="1:10" ht="12" customHeight="1" x14ac:dyDescent="0.3">
      <c r="A26" s="123" t="s">
        <v>33</v>
      </c>
      <c r="B26" s="123"/>
      <c r="C26" s="123"/>
      <c r="D26" s="123"/>
      <c r="E26" s="40"/>
      <c r="F26" s="57" t="s">
        <v>106</v>
      </c>
      <c r="G26" s="58"/>
      <c r="H26" s="58"/>
      <c r="I26" s="58"/>
      <c r="J26" s="59"/>
    </row>
    <row r="27" spans="1:10" x14ac:dyDescent="0.3">
      <c r="A27" s="76"/>
      <c r="B27" s="76"/>
      <c r="C27" s="76"/>
      <c r="D27" s="76"/>
      <c r="F27" s="84" t="s">
        <v>98</v>
      </c>
      <c r="G27" s="84"/>
      <c r="H27" s="84"/>
      <c r="I27" s="84"/>
      <c r="J27" s="39">
        <v>0</v>
      </c>
    </row>
    <row r="28" spans="1:10" ht="12" customHeight="1" x14ac:dyDescent="0.3">
      <c r="F28" s="84" t="s">
        <v>99</v>
      </c>
      <c r="G28" s="84"/>
      <c r="H28" s="84"/>
      <c r="I28" s="84"/>
      <c r="J28" s="39">
        <v>0</v>
      </c>
    </row>
    <row r="29" spans="1:10" x14ac:dyDescent="0.3">
      <c r="A29" s="86" t="s">
        <v>62</v>
      </c>
      <c r="B29" s="86"/>
      <c r="C29" s="86"/>
      <c r="F29" s="84" t="s">
        <v>100</v>
      </c>
      <c r="G29" s="84"/>
      <c r="H29" s="84"/>
      <c r="I29" s="84"/>
      <c r="J29" s="39">
        <v>0</v>
      </c>
    </row>
    <row r="30" spans="1:10" x14ac:dyDescent="0.3">
      <c r="A30" s="112" t="s">
        <v>72</v>
      </c>
      <c r="B30" s="112"/>
      <c r="C30" s="112"/>
      <c r="F30" s="106" t="s">
        <v>96</v>
      </c>
      <c r="G30" s="107"/>
      <c r="H30" s="107"/>
      <c r="I30" s="108"/>
      <c r="J30" s="39">
        <v>0</v>
      </c>
    </row>
    <row r="31" spans="1:10" x14ac:dyDescent="0.3">
      <c r="A31" s="113">
        <f>'spese personale'!D18</f>
        <v>0</v>
      </c>
      <c r="B31" s="113"/>
      <c r="C31" s="113"/>
      <c r="F31" s="122" t="s">
        <v>95</v>
      </c>
      <c r="G31" s="122"/>
      <c r="H31" s="122"/>
      <c r="I31" s="122"/>
      <c r="J31" s="46">
        <f>SUM(J27:J30)</f>
        <v>0</v>
      </c>
    </row>
    <row r="32" spans="1:10" x14ac:dyDescent="0.3">
      <c r="A32" s="112" t="s">
        <v>73</v>
      </c>
      <c r="B32" s="112"/>
      <c r="C32" s="112"/>
    </row>
    <row r="33" spans="1:16" x14ac:dyDescent="0.3">
      <c r="A33" s="124">
        <f>'spese personale'!F18</f>
        <v>0</v>
      </c>
      <c r="B33" s="125"/>
      <c r="C33" s="126"/>
    </row>
    <row r="34" spans="1:16" x14ac:dyDescent="0.3">
      <c r="A34" s="127" t="s">
        <v>74</v>
      </c>
      <c r="B34" s="128"/>
      <c r="C34" s="129"/>
    </row>
    <row r="35" spans="1:16" x14ac:dyDescent="0.3">
      <c r="A35" s="124">
        <f>A31-A33</f>
        <v>0</v>
      </c>
      <c r="B35" s="125"/>
      <c r="C35" s="126"/>
      <c r="F35" s="55" t="s">
        <v>18</v>
      </c>
      <c r="G35" s="55"/>
      <c r="I35" s="50"/>
    </row>
    <row r="36" spans="1:16" x14ac:dyDescent="0.3">
      <c r="I36" s="50"/>
    </row>
    <row r="38" spans="1:16" x14ac:dyDescent="0.3">
      <c r="J38" s="3"/>
    </row>
    <row r="39" spans="1:16" x14ac:dyDescent="0.3">
      <c r="A39" s="12"/>
      <c r="B39" s="12"/>
      <c r="C39" s="12"/>
      <c r="D39" s="12"/>
      <c r="E39" s="12"/>
    </row>
    <row r="40" spans="1:16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6" ht="14.4" x14ac:dyDescent="0.3">
      <c r="A41" s="88" t="s">
        <v>23</v>
      </c>
      <c r="B41" s="89"/>
      <c r="C41" s="89"/>
      <c r="D41" s="89"/>
      <c r="E41" s="89"/>
      <c r="F41" s="89"/>
      <c r="G41" s="89"/>
      <c r="H41" s="90"/>
      <c r="I41" s="88" t="s">
        <v>104</v>
      </c>
      <c r="J41" s="89"/>
      <c r="K41" s="3"/>
      <c r="L41" s="3"/>
      <c r="M41" s="3"/>
      <c r="N41" s="3"/>
      <c r="O41" s="3"/>
      <c r="P41" s="3"/>
    </row>
    <row r="42" spans="1:16" ht="24" x14ac:dyDescent="0.3">
      <c r="A42" s="5" t="s">
        <v>59</v>
      </c>
      <c r="B42" s="5" t="s">
        <v>1</v>
      </c>
      <c r="C42" s="5" t="s">
        <v>2</v>
      </c>
      <c r="D42" s="5" t="s">
        <v>20</v>
      </c>
      <c r="E42" s="5" t="s">
        <v>20</v>
      </c>
      <c r="F42" s="5" t="s">
        <v>0</v>
      </c>
      <c r="G42" s="13" t="s">
        <v>3</v>
      </c>
      <c r="H42" s="5" t="s">
        <v>79</v>
      </c>
      <c r="I42" s="84" t="s">
        <v>91</v>
      </c>
      <c r="J42" s="84"/>
      <c r="K42" s="3"/>
      <c r="L42" s="3"/>
      <c r="M42" s="3"/>
      <c r="N42" s="3"/>
      <c r="O42" s="3"/>
      <c r="P42" s="3"/>
    </row>
    <row r="43" spans="1:16" x14ac:dyDescent="0.3">
      <c r="A43" s="5" t="s">
        <v>39</v>
      </c>
      <c r="B43" s="14">
        <v>19753.07</v>
      </c>
      <c r="C43" s="14">
        <f t="shared" ref="C43:C46" si="0">(B43/12)*13</f>
        <v>21399.159166666665</v>
      </c>
      <c r="D43" s="15">
        <f>23.8%+2.88%</f>
        <v>0.26680000000000004</v>
      </c>
      <c r="E43" s="14">
        <f t="shared" ref="E43:E46" si="1">C43*D43</f>
        <v>5709.2956656666665</v>
      </c>
      <c r="F43" s="14">
        <f t="shared" ref="F43:F46" si="2">C43+E43</f>
        <v>27108.454832333329</v>
      </c>
      <c r="G43" s="16">
        <v>0</v>
      </c>
      <c r="H43" s="17">
        <f>G43*F43</f>
        <v>0</v>
      </c>
      <c r="I43" s="91">
        <f t="shared" ref="I43:I45" si="3">H43*108.5%</f>
        <v>0</v>
      </c>
      <c r="J43" s="92"/>
      <c r="K43" s="3"/>
      <c r="L43" s="3"/>
      <c r="M43" s="3"/>
    </row>
    <row r="44" spans="1:16" x14ac:dyDescent="0.3">
      <c r="A44" s="5" t="s">
        <v>40</v>
      </c>
      <c r="B44" s="14">
        <v>20583.23</v>
      </c>
      <c r="C44" s="14">
        <f t="shared" si="0"/>
        <v>22298.499166666668</v>
      </c>
      <c r="D44" s="15">
        <f t="shared" ref="D44:D47" si="4">23.8%+2.88%</f>
        <v>0.26680000000000004</v>
      </c>
      <c r="E44" s="14">
        <f t="shared" si="1"/>
        <v>5949.2395776666681</v>
      </c>
      <c r="F44" s="14">
        <f t="shared" si="2"/>
        <v>28247.738744333335</v>
      </c>
      <c r="G44" s="16">
        <v>0</v>
      </c>
      <c r="H44" s="17">
        <f t="shared" ref="H44" si="5">G44*F44</f>
        <v>0</v>
      </c>
      <c r="I44" s="91">
        <f t="shared" si="3"/>
        <v>0</v>
      </c>
      <c r="J44" s="92"/>
      <c r="K44" s="3"/>
    </row>
    <row r="45" spans="1:16" x14ac:dyDescent="0.3">
      <c r="A45" s="5" t="s">
        <v>41</v>
      </c>
      <c r="B45" s="14">
        <v>23138.75</v>
      </c>
      <c r="C45" s="14">
        <f t="shared" si="0"/>
        <v>25066.979166666668</v>
      </c>
      <c r="D45" s="15">
        <f t="shared" si="4"/>
        <v>0.26680000000000004</v>
      </c>
      <c r="E45" s="14">
        <f t="shared" si="1"/>
        <v>6687.8700416666679</v>
      </c>
      <c r="F45" s="14">
        <f t="shared" si="2"/>
        <v>31754.849208333337</v>
      </c>
      <c r="G45" s="16">
        <v>0</v>
      </c>
      <c r="H45" s="17">
        <f>G45*F45</f>
        <v>0</v>
      </c>
      <c r="I45" s="91">
        <f t="shared" si="3"/>
        <v>0</v>
      </c>
      <c r="J45" s="92"/>
      <c r="K45" s="3"/>
    </row>
    <row r="46" spans="1:16" x14ac:dyDescent="0.3">
      <c r="A46" s="5" t="s">
        <v>42</v>
      </c>
      <c r="B46" s="14">
        <v>25114.11</v>
      </c>
      <c r="C46" s="14">
        <f t="shared" si="0"/>
        <v>27206.952500000003</v>
      </c>
      <c r="D46" s="15">
        <f t="shared" si="4"/>
        <v>0.26680000000000004</v>
      </c>
      <c r="E46" s="14">
        <f t="shared" si="1"/>
        <v>7258.8149270000022</v>
      </c>
      <c r="F46" s="14">
        <f t="shared" si="2"/>
        <v>34465.767427000006</v>
      </c>
      <c r="G46" s="16">
        <v>0</v>
      </c>
      <c r="H46" s="17">
        <f>G46*F46</f>
        <v>0</v>
      </c>
      <c r="I46" s="91">
        <f>H46*108.5%</f>
        <v>0</v>
      </c>
      <c r="J46" s="92"/>
      <c r="K46" s="3"/>
    </row>
    <row r="47" spans="1:16" x14ac:dyDescent="0.3">
      <c r="A47" s="5" t="s">
        <v>93</v>
      </c>
      <c r="B47" s="14">
        <v>50005.77</v>
      </c>
      <c r="C47" s="14">
        <f>B47</f>
        <v>50005.77</v>
      </c>
      <c r="D47" s="15">
        <f t="shared" si="4"/>
        <v>0.26680000000000004</v>
      </c>
      <c r="E47" s="14">
        <f t="shared" ref="E47" si="6">C47*D47</f>
        <v>13341.539436000001</v>
      </c>
      <c r="F47" s="14">
        <f t="shared" ref="F47" si="7">C47+E47</f>
        <v>63347.309435999996</v>
      </c>
      <c r="G47" s="16">
        <v>0</v>
      </c>
      <c r="H47" s="17">
        <f>G47*F47</f>
        <v>0</v>
      </c>
      <c r="I47" s="91">
        <f>H47*108.5%</f>
        <v>0</v>
      </c>
      <c r="J47" s="92"/>
      <c r="K47" s="3"/>
    </row>
    <row r="48" spans="1:16" x14ac:dyDescent="0.3">
      <c r="A48" s="60" t="s">
        <v>19</v>
      </c>
      <c r="B48" s="60"/>
      <c r="C48" s="60"/>
      <c r="D48" s="60"/>
      <c r="E48" s="60"/>
      <c r="F48" s="60"/>
      <c r="G48" s="28">
        <f>SUM(G43:G47)</f>
        <v>0</v>
      </c>
      <c r="H48" s="6">
        <f>SUM(H43:H47)</f>
        <v>0</v>
      </c>
      <c r="I48" s="146">
        <f>SUM(I43:J47)</f>
        <v>0</v>
      </c>
      <c r="J48" s="146"/>
      <c r="K48" s="3"/>
    </row>
    <row r="49" spans="1:11" ht="12" customHeight="1" x14ac:dyDescent="0.3">
      <c r="A49" s="18"/>
      <c r="B49" s="18"/>
      <c r="C49" s="18"/>
      <c r="D49" s="18"/>
      <c r="E49" s="87" t="s">
        <v>95</v>
      </c>
      <c r="F49" s="87"/>
      <c r="G49" s="87"/>
      <c r="H49" s="87"/>
      <c r="I49" s="146">
        <f>(J23+J24+J31)*108.5%</f>
        <v>0</v>
      </c>
      <c r="J49" s="146"/>
      <c r="K49" s="3"/>
    </row>
    <row r="50" spans="1:11" ht="12" customHeight="1" x14ac:dyDescent="0.3">
      <c r="E50" s="60" t="s">
        <v>108</v>
      </c>
      <c r="F50" s="60"/>
      <c r="G50" s="60"/>
      <c r="H50" s="60"/>
      <c r="I50" s="146">
        <f>SUM(I48:J49)</f>
        <v>0</v>
      </c>
      <c r="J50" s="146"/>
      <c r="K50" s="3"/>
    </row>
    <row r="52" spans="1:11" x14ac:dyDescent="0.3">
      <c r="A52" s="57" t="s">
        <v>107</v>
      </c>
      <c r="B52" s="58"/>
      <c r="C52" s="58"/>
      <c r="D52" s="58"/>
      <c r="E52" s="58"/>
      <c r="F52" s="58"/>
      <c r="G52" s="86" t="s">
        <v>103</v>
      </c>
      <c r="H52" s="86"/>
    </row>
    <row r="53" spans="1:11" ht="12" customHeight="1" x14ac:dyDescent="0.3">
      <c r="A53" s="145" t="s">
        <v>28</v>
      </c>
      <c r="B53" s="145"/>
      <c r="C53" s="145"/>
      <c r="D53" s="145"/>
      <c r="E53" s="145"/>
      <c r="F53" s="51">
        <f>J19-D4</f>
        <v>0</v>
      </c>
      <c r="G53" s="85">
        <f>F53*108.5%</f>
        <v>0</v>
      </c>
      <c r="H53" s="85"/>
    </row>
    <row r="54" spans="1:11" ht="12" customHeight="1" x14ac:dyDescent="0.3">
      <c r="A54" s="99" t="s">
        <v>75</v>
      </c>
      <c r="B54" s="99"/>
      <c r="C54" s="99"/>
      <c r="D54" s="99"/>
      <c r="E54" s="99"/>
      <c r="F54" s="48">
        <f>F53+J22-J23-J24</f>
        <v>0</v>
      </c>
      <c r="G54" s="93">
        <f>F54*108.5%</f>
        <v>0</v>
      </c>
      <c r="H54" s="93"/>
    </row>
    <row r="55" spans="1:11" x14ac:dyDescent="0.3">
      <c r="A55" s="109" t="s">
        <v>29</v>
      </c>
      <c r="B55" s="110"/>
      <c r="C55" s="110"/>
      <c r="D55" s="110"/>
      <c r="E55" s="111"/>
      <c r="F55" s="49">
        <f>D4+H48+J23+J24</f>
        <v>0</v>
      </c>
      <c r="G55" s="80">
        <f>F55*108.5%</f>
        <v>0</v>
      </c>
      <c r="H55" s="80"/>
    </row>
    <row r="56" spans="1:11" ht="12" customHeight="1" x14ac:dyDescent="0.3">
      <c r="A56" s="139" t="s">
        <v>76</v>
      </c>
      <c r="B56" s="140"/>
      <c r="C56" s="140"/>
      <c r="D56" s="140"/>
      <c r="E56" s="141"/>
      <c r="F56" s="52">
        <f>J19+J22-F55</f>
        <v>0</v>
      </c>
      <c r="G56" s="81">
        <f>F56*108.5%</f>
        <v>0</v>
      </c>
      <c r="H56" s="82"/>
    </row>
    <row r="57" spans="1:11" ht="12" customHeight="1" x14ac:dyDescent="0.3">
      <c r="A57" s="21"/>
      <c r="B57" s="21"/>
      <c r="C57" s="21"/>
      <c r="D57" s="21"/>
      <c r="E57" s="21"/>
    </row>
    <row r="58" spans="1:11" ht="12" customHeight="1" x14ac:dyDescent="0.3">
      <c r="A58" s="142" t="s">
        <v>78</v>
      </c>
      <c r="B58" s="143"/>
      <c r="C58" s="143"/>
      <c r="D58" s="143"/>
      <c r="E58" s="143"/>
      <c r="F58" s="144"/>
      <c r="G58" s="83" t="s">
        <v>103</v>
      </c>
      <c r="H58" s="83"/>
    </row>
    <row r="59" spans="1:11" ht="12" customHeight="1" x14ac:dyDescent="0.3">
      <c r="A59" s="133" t="s">
        <v>30</v>
      </c>
      <c r="B59" s="134"/>
      <c r="C59" s="134"/>
      <c r="D59" s="134"/>
      <c r="E59" s="135"/>
      <c r="F59" s="53">
        <f>D5+H48+J23+J24+J31</f>
        <v>0</v>
      </c>
      <c r="G59" s="72">
        <f>F59*108.5%</f>
        <v>0</v>
      </c>
      <c r="H59" s="72"/>
    </row>
    <row r="60" spans="1:11" ht="12" customHeight="1" x14ac:dyDescent="0.3">
      <c r="A60" s="136" t="s">
        <v>34</v>
      </c>
      <c r="B60" s="137"/>
      <c r="C60" s="137"/>
      <c r="D60" s="137"/>
      <c r="E60" s="138"/>
      <c r="F60" s="54">
        <f>J19+J22-F59</f>
        <v>0</v>
      </c>
      <c r="G60" s="73">
        <f>F60*108.5%</f>
        <v>0</v>
      </c>
      <c r="H60" s="73"/>
    </row>
    <row r="61" spans="1:11" ht="12" customHeight="1" x14ac:dyDescent="0.3">
      <c r="A61" s="130" t="s">
        <v>31</v>
      </c>
      <c r="B61" s="131"/>
      <c r="C61" s="131"/>
      <c r="D61" s="131"/>
      <c r="E61" s="132"/>
      <c r="F61" s="24">
        <f>D6+H48+J23+J24+J31</f>
        <v>0</v>
      </c>
      <c r="G61" s="74">
        <f>F61*108.5%</f>
        <v>0</v>
      </c>
      <c r="H61" s="74"/>
      <c r="I61" s="40"/>
    </row>
    <row r="62" spans="1:11" x14ac:dyDescent="0.3">
      <c r="A62" s="77" t="s">
        <v>35</v>
      </c>
      <c r="B62" s="78"/>
      <c r="C62" s="78"/>
      <c r="D62" s="78"/>
      <c r="E62" s="79"/>
      <c r="F62" s="20">
        <f>J19+J22-F61</f>
        <v>0</v>
      </c>
      <c r="G62" s="75">
        <f>F62*108.5%</f>
        <v>0</v>
      </c>
      <c r="H62" s="75"/>
    </row>
    <row r="63" spans="1:11" ht="12" customHeight="1" x14ac:dyDescent="0.3">
      <c r="A63" s="76" t="s">
        <v>37</v>
      </c>
      <c r="B63" s="76"/>
      <c r="C63" s="76"/>
      <c r="D63" s="76"/>
      <c r="E63" s="76"/>
      <c r="F63" s="76"/>
      <c r="G63" s="76"/>
      <c r="H63" s="76"/>
    </row>
    <row r="65" spans="1:2" x14ac:dyDescent="0.3">
      <c r="A65" s="55" t="s">
        <v>18</v>
      </c>
      <c r="B65" s="55"/>
    </row>
  </sheetData>
  <sheetProtection algorithmName="SHA-512" hashValue="cr0nSDp8K+4ENl3AYCIeAR2MUurSvAttDNmXJ1eE7LK126NeSRXnUcblHeDBlD2c+yTmMwz17oREi4LtxYOHhA==" saltValue="EFhcMhfBkgP1n+pWecoyrw==" spinCount="100000" sheet="1" objects="1" scenarios="1"/>
  <mergeCells count="91">
    <mergeCell ref="A29:C29"/>
    <mergeCell ref="F21:J21"/>
    <mergeCell ref="F18:I18"/>
    <mergeCell ref="F17:I17"/>
    <mergeCell ref="F16:I16"/>
    <mergeCell ref="F19:I19"/>
    <mergeCell ref="A34:C34"/>
    <mergeCell ref="A61:E61"/>
    <mergeCell ref="I43:J43"/>
    <mergeCell ref="I44:J44"/>
    <mergeCell ref="I45:J45"/>
    <mergeCell ref="A59:E59"/>
    <mergeCell ref="A60:E60"/>
    <mergeCell ref="A56:E56"/>
    <mergeCell ref="A58:F58"/>
    <mergeCell ref="A53:E53"/>
    <mergeCell ref="F35:G35"/>
    <mergeCell ref="I46:J46"/>
    <mergeCell ref="I48:J48"/>
    <mergeCell ref="I49:J49"/>
    <mergeCell ref="I50:J50"/>
    <mergeCell ref="A12:B12"/>
    <mergeCell ref="A13:B13"/>
    <mergeCell ref="A14:B14"/>
    <mergeCell ref="A52:F52"/>
    <mergeCell ref="A22:C22"/>
    <mergeCell ref="A24:C24"/>
    <mergeCell ref="A17:B17"/>
    <mergeCell ref="F31:I31"/>
    <mergeCell ref="A23:C23"/>
    <mergeCell ref="F15:J15"/>
    <mergeCell ref="A26:D27"/>
    <mergeCell ref="A20:C20"/>
    <mergeCell ref="G12:I12"/>
    <mergeCell ref="G13:I13"/>
    <mergeCell ref="A35:C35"/>
    <mergeCell ref="A33:C33"/>
    <mergeCell ref="A1:J1"/>
    <mergeCell ref="A8:B8"/>
    <mergeCell ref="A9:B9"/>
    <mergeCell ref="A10:B10"/>
    <mergeCell ref="A11:B11"/>
    <mergeCell ref="A4:C4"/>
    <mergeCell ref="A5:C5"/>
    <mergeCell ref="A6:C6"/>
    <mergeCell ref="A3:D3"/>
    <mergeCell ref="G6:I6"/>
    <mergeCell ref="G3:J3"/>
    <mergeCell ref="G9:I9"/>
    <mergeCell ref="G4:I4"/>
    <mergeCell ref="G8:I8"/>
    <mergeCell ref="G5:I5"/>
    <mergeCell ref="G7:I7"/>
    <mergeCell ref="A15:B15"/>
    <mergeCell ref="G10:I10"/>
    <mergeCell ref="G11:I11"/>
    <mergeCell ref="A16:B16"/>
    <mergeCell ref="A65:B65"/>
    <mergeCell ref="A48:F48"/>
    <mergeCell ref="A54:E54"/>
    <mergeCell ref="F22:I22"/>
    <mergeCell ref="A25:C25"/>
    <mergeCell ref="F30:I30"/>
    <mergeCell ref="F27:I27"/>
    <mergeCell ref="F28:I28"/>
    <mergeCell ref="F29:I29"/>
    <mergeCell ref="A55:E55"/>
    <mergeCell ref="A30:C30"/>
    <mergeCell ref="A31:C31"/>
    <mergeCell ref="G55:H55"/>
    <mergeCell ref="G56:H56"/>
    <mergeCell ref="G58:H58"/>
    <mergeCell ref="F23:I23"/>
    <mergeCell ref="F24:I24"/>
    <mergeCell ref="F26:J26"/>
    <mergeCell ref="G53:H53"/>
    <mergeCell ref="G52:H52"/>
    <mergeCell ref="E49:H49"/>
    <mergeCell ref="E50:H50"/>
    <mergeCell ref="A41:H41"/>
    <mergeCell ref="I47:J47"/>
    <mergeCell ref="I42:J42"/>
    <mergeCell ref="I41:J41"/>
    <mergeCell ref="G54:H54"/>
    <mergeCell ref="A32:C32"/>
    <mergeCell ref="G59:H59"/>
    <mergeCell ref="G60:H60"/>
    <mergeCell ref="G61:H61"/>
    <mergeCell ref="G62:H62"/>
    <mergeCell ref="A63:H63"/>
    <mergeCell ref="A62:E62"/>
  </mergeCells>
  <hyperlinks>
    <hyperlink ref="A65" r:id="rId1" xr:uid="{00000000-0004-0000-0100-000000000000}"/>
    <hyperlink ref="F35" r:id="rId2" xr:uid="{00000000-0004-0000-0100-000001000000}"/>
  </hyperlinks>
  <pageMargins left="0.23622047244094491" right="0.23622047244094491" top="0.74803149606299213" bottom="0.74803149606299213" header="0.31496062992125984" footer="0.31496062992125984"/>
  <pageSetup paperSize="9" orientation="landscape" r:id="rId3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zoomScale="115" zoomScaleNormal="115" workbookViewId="0">
      <selection activeCell="C12" sqref="C12"/>
    </sheetView>
  </sheetViews>
  <sheetFormatPr defaultColWidth="70.33203125" defaultRowHeight="14.4" x14ac:dyDescent="0.3"/>
  <cols>
    <col min="1" max="1" width="113.33203125" customWidth="1"/>
    <col min="2" max="2" width="18.88671875" customWidth="1"/>
  </cols>
  <sheetData>
    <row r="1" spans="1:2" x14ac:dyDescent="0.3">
      <c r="A1" s="147" t="str">
        <f>'spese personale'!A1</f>
        <v>CALCOLO DEI DATI RELATIVI ALLE SPESE DI PERSONALE PER L'ANNUALITA' 2026 DEL COMUNE DI _______________</v>
      </c>
      <c r="B1" s="147"/>
    </row>
    <row r="2" spans="1:2" ht="15.6" x14ac:dyDescent="0.3">
      <c r="A2" s="44" t="s">
        <v>66</v>
      </c>
      <c r="B2" s="45" t="e">
        <f>'limiti assunzioni'!#REF!</f>
        <v>#REF!</v>
      </c>
    </row>
    <row r="3" spans="1:2" ht="15.6" x14ac:dyDescent="0.3">
      <c r="A3" s="44" t="s">
        <v>67</v>
      </c>
      <c r="B3" s="45" t="e">
        <f>'limiti assunzioni'!#REF!</f>
        <v>#REF!</v>
      </c>
    </row>
    <row r="4" spans="1:2" ht="15.6" x14ac:dyDescent="0.3">
      <c r="A4" s="22" t="s">
        <v>68</v>
      </c>
      <c r="B4" s="23">
        <f>'limiti assunzioni'!J19</f>
        <v>0</v>
      </c>
    </row>
    <row r="5" spans="1:2" ht="15.6" x14ac:dyDescent="0.3">
      <c r="A5" s="22" t="s">
        <v>69</v>
      </c>
      <c r="B5" s="23">
        <f>'limiti assunzioni'!D5</f>
        <v>0</v>
      </c>
    </row>
    <row r="6" spans="1:2" ht="15.6" x14ac:dyDescent="0.3">
      <c r="A6" s="22" t="s">
        <v>70</v>
      </c>
      <c r="B6" s="23">
        <f>'limiti assunzioni'!F59</f>
        <v>0</v>
      </c>
    </row>
    <row r="33" spans="1:1" x14ac:dyDescent="0.3">
      <c r="A33" s="37" t="s">
        <v>61</v>
      </c>
    </row>
  </sheetData>
  <sheetProtection algorithmName="SHA-512" hashValue="y6KjSooYXxLlK4pJnZwfki+1UyJ0hZF+SsQo5s+O/L2itKQJUeusq8Xc6hHWYOZc+F84A7kjRep2kaq0uEdqZQ==" saltValue="/4PTfQta5m/01bg+3+21Bw==" spinCount="100000" sheet="1" objects="1" scenarios="1"/>
  <mergeCells count="1">
    <mergeCell ref="A1:B1"/>
  </mergeCells>
  <hyperlinks>
    <hyperlink ref="A33" r:id="rId1" xr:uid="{00000000-0004-0000-0200-000000000000}"/>
  </hyperlinks>
  <pageMargins left="0.25" right="0.25" top="0.75" bottom="0.75" header="0.3" footer="0.3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zoomScale="145" zoomScaleNormal="145" workbookViewId="0">
      <selection activeCell="H13" sqref="H13"/>
    </sheetView>
  </sheetViews>
  <sheetFormatPr defaultRowHeight="14.4" x14ac:dyDescent="0.3"/>
  <sheetData>
    <row r="1" spans="1:14" x14ac:dyDescent="0.3">
      <c r="A1" s="149" t="s">
        <v>80</v>
      </c>
      <c r="B1" s="149"/>
      <c r="C1" s="149"/>
      <c r="D1" s="149"/>
      <c r="E1" s="149"/>
      <c r="F1" s="149"/>
      <c r="G1" s="149"/>
      <c r="H1" s="149"/>
      <c r="I1" s="149"/>
    </row>
    <row r="2" spans="1:14" s="29" customFormat="1" ht="12" customHeight="1" x14ac:dyDescent="0.25"/>
    <row r="3" spans="1:14" ht="14.4" customHeight="1" x14ac:dyDescent="0.3">
      <c r="A3" s="148" t="s">
        <v>82</v>
      </c>
      <c r="B3" s="148"/>
      <c r="C3" s="148"/>
      <c r="D3" s="148"/>
      <c r="E3" s="148"/>
      <c r="F3" s="148"/>
      <c r="G3" s="148"/>
      <c r="H3" s="148"/>
      <c r="I3" s="148"/>
      <c r="J3" s="42"/>
      <c r="K3" s="42"/>
      <c r="L3" s="42"/>
      <c r="M3" s="42"/>
      <c r="N3" s="42"/>
    </row>
    <row r="4" spans="1:14" x14ac:dyDescent="0.3">
      <c r="A4" s="148"/>
      <c r="B4" s="148"/>
      <c r="C4" s="148"/>
      <c r="D4" s="148"/>
      <c r="E4" s="148"/>
      <c r="F4" s="148"/>
      <c r="G4" s="148"/>
      <c r="H4" s="148"/>
      <c r="I4" s="148"/>
    </row>
    <row r="5" spans="1:14" ht="14.4" customHeight="1" x14ac:dyDescent="0.3">
      <c r="A5" s="148" t="s">
        <v>81</v>
      </c>
      <c r="B5" s="148"/>
      <c r="C5" s="148"/>
      <c r="D5" s="148"/>
      <c r="E5" s="148"/>
      <c r="F5" s="148"/>
      <c r="G5" s="148"/>
      <c r="H5" s="148"/>
      <c r="I5" s="148"/>
    </row>
    <row r="6" spans="1:14" x14ac:dyDescent="0.3">
      <c r="A6" s="148"/>
      <c r="B6" s="148"/>
      <c r="C6" s="148"/>
      <c r="D6" s="148"/>
      <c r="E6" s="148"/>
      <c r="F6" s="148"/>
      <c r="G6" s="148"/>
      <c r="H6" s="148"/>
      <c r="I6" s="148"/>
    </row>
    <row r="7" spans="1:14" x14ac:dyDescent="0.3">
      <c r="A7" s="148"/>
      <c r="B7" s="148"/>
      <c r="C7" s="148"/>
      <c r="D7" s="148"/>
      <c r="E7" s="148"/>
      <c r="F7" s="148"/>
      <c r="G7" s="148"/>
      <c r="H7" s="148"/>
      <c r="I7" s="148"/>
    </row>
    <row r="8" spans="1:14" x14ac:dyDescent="0.3">
      <c r="A8" s="148" t="s">
        <v>83</v>
      </c>
      <c r="B8" s="148"/>
      <c r="C8" s="148"/>
      <c r="D8" s="148"/>
      <c r="E8" s="148"/>
      <c r="F8" s="148"/>
      <c r="G8" s="148"/>
      <c r="H8" s="148"/>
      <c r="I8" s="148"/>
    </row>
    <row r="9" spans="1:14" x14ac:dyDescent="0.3">
      <c r="A9" s="148"/>
      <c r="B9" s="148"/>
      <c r="C9" s="148"/>
      <c r="D9" s="148"/>
      <c r="E9" s="148"/>
      <c r="F9" s="148"/>
      <c r="G9" s="148"/>
      <c r="H9" s="148"/>
      <c r="I9" s="148"/>
    </row>
    <row r="10" spans="1:14" x14ac:dyDescent="0.3">
      <c r="A10" s="42"/>
      <c r="B10" s="42"/>
      <c r="C10" s="42"/>
      <c r="D10" s="42"/>
      <c r="E10" s="42"/>
      <c r="F10" s="42"/>
      <c r="G10" s="42"/>
      <c r="H10" s="42"/>
      <c r="I10" s="42"/>
    </row>
    <row r="11" spans="1:14" x14ac:dyDescent="0.3">
      <c r="A11" s="37" t="s">
        <v>61</v>
      </c>
    </row>
  </sheetData>
  <sheetProtection algorithmName="SHA-512" hashValue="8tk/srN9xcuVtM2WcKX/p6a2iTAUmKDvyOpeE61/5vNn+jrEg8aTIxToBPnW7obbpJTWbRaIsVQ6TchGbrcaDA==" saltValue="OFpEEvn8tM6uYl17eGYrrw==" spinCount="100000" sheet="1" objects="1" scenarios="1"/>
  <mergeCells count="4">
    <mergeCell ref="A3:I4"/>
    <mergeCell ref="A1:I1"/>
    <mergeCell ref="A5:I7"/>
    <mergeCell ref="A8:I9"/>
  </mergeCells>
  <hyperlinks>
    <hyperlink ref="A11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spese personale</vt:lpstr>
      <vt:lpstr>limiti assunzioni</vt:lpstr>
      <vt:lpstr>grafico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2026-10-04T14:57:41Z</dcterms:modified>
</cp:coreProperties>
</file>