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48" documentId="13_ncr:1_{7C681C59-1E55-4E7E-A491-9CDE467D71FC}" xr6:coauthVersionLast="47" xr6:coauthVersionMax="47" xr10:uidLastSave="{68955AB1-D73E-4994-A8AD-70F7F2A4EBC2}"/>
  <bookViews>
    <workbookView xWindow="-108" yWindow="-108" windowWidth="23256" windowHeight="13176" xr2:uid="{00000000-000D-0000-FFFF-FFFF00000000}"/>
  </bookViews>
  <sheets>
    <sheet name="spese personale" sheetId="7" r:id="rId1"/>
    <sheet name="limiti assunzioni" sheetId="5" r:id="rId2"/>
    <sheet name="grafico" sheetId="8" r:id="rId3"/>
    <sheet name="legend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5" l="1"/>
  <c r="I49" i="5" s="1"/>
  <c r="F35" i="7"/>
  <c r="G103" i="7"/>
  <c r="D102" i="7"/>
  <c r="C102" i="7"/>
  <c r="G92" i="7"/>
  <c r="D91" i="7"/>
  <c r="C91" i="7"/>
  <c r="G48" i="5"/>
  <c r="D47" i="5"/>
  <c r="E47" i="5" s="1"/>
  <c r="F47" i="5" s="1"/>
  <c r="H47" i="5" s="1"/>
  <c r="I47" i="5" s="1"/>
  <c r="C47" i="5"/>
  <c r="D72" i="7"/>
  <c r="B72" i="7"/>
  <c r="C72" i="7" s="1"/>
  <c r="B61" i="7"/>
  <c r="C61" i="7" s="1"/>
  <c r="G61" i="7"/>
  <c r="G72" i="7" s="1"/>
  <c r="D61" i="7"/>
  <c r="B49" i="7"/>
  <c r="C49" i="7" s="1"/>
  <c r="G50" i="7"/>
  <c r="D49" i="7"/>
  <c r="D71" i="7"/>
  <c r="D70" i="7"/>
  <c r="D69" i="7"/>
  <c r="D68" i="7"/>
  <c r="B71" i="7"/>
  <c r="C71" i="7" s="1"/>
  <c r="B70" i="7"/>
  <c r="C70" i="7" s="1"/>
  <c r="B69" i="7"/>
  <c r="C69" i="7" s="1"/>
  <c r="B68" i="7"/>
  <c r="C68" i="7" s="1"/>
  <c r="B60" i="7"/>
  <c r="C60" i="7" s="1"/>
  <c r="B59" i="7"/>
  <c r="C59" i="7" s="1"/>
  <c r="B58" i="7"/>
  <c r="C58" i="7" s="1"/>
  <c r="B57" i="7"/>
  <c r="C57" i="7" s="1"/>
  <c r="G58" i="7"/>
  <c r="G69" i="7" s="1"/>
  <c r="G60" i="7"/>
  <c r="G71" i="7" s="1"/>
  <c r="G59" i="7"/>
  <c r="G70" i="7" s="1"/>
  <c r="G57" i="7"/>
  <c r="G68" i="7" s="1"/>
  <c r="D60" i="7"/>
  <c r="D59" i="7"/>
  <c r="D58" i="7"/>
  <c r="D57" i="7"/>
  <c r="B48" i="7"/>
  <c r="B47" i="7"/>
  <c r="B46" i="7"/>
  <c r="B45" i="7"/>
  <c r="J33" i="5" l="1"/>
  <c r="E102" i="7"/>
  <c r="F102" i="7" s="1"/>
  <c r="H102" i="7" s="1"/>
  <c r="E91" i="7"/>
  <c r="F91" i="7" s="1"/>
  <c r="H91" i="7" s="1"/>
  <c r="E72" i="7"/>
  <c r="F72" i="7" s="1"/>
  <c r="H72" i="7" s="1"/>
  <c r="G73" i="7"/>
  <c r="E49" i="7"/>
  <c r="F49" i="7" s="1"/>
  <c r="H49" i="7" s="1"/>
  <c r="G62" i="7"/>
  <c r="E61" i="7"/>
  <c r="F61" i="7" s="1"/>
  <c r="H61" i="7" s="1"/>
  <c r="E70" i="7"/>
  <c r="F70" i="7" s="1"/>
  <c r="H70" i="7" s="1"/>
  <c r="E69" i="7"/>
  <c r="F69" i="7" s="1"/>
  <c r="H69" i="7" s="1"/>
  <c r="E68" i="7"/>
  <c r="F68" i="7" s="1"/>
  <c r="H68" i="7" s="1"/>
  <c r="E71" i="7"/>
  <c r="F71" i="7" s="1"/>
  <c r="H71" i="7" s="1"/>
  <c r="E57" i="7"/>
  <c r="F57" i="7" s="1"/>
  <c r="H57" i="7" s="1"/>
  <c r="E58" i="7"/>
  <c r="F58" i="7" s="1"/>
  <c r="H58" i="7" s="1"/>
  <c r="E59" i="7"/>
  <c r="F59" i="7" s="1"/>
  <c r="H59" i="7" s="1"/>
  <c r="E60" i="7"/>
  <c r="F60" i="7" s="1"/>
  <c r="H60" i="7" s="1"/>
  <c r="H56" i="5"/>
  <c r="H54" i="5"/>
  <c r="D22" i="5"/>
  <c r="C21" i="5"/>
  <c r="B21" i="5"/>
  <c r="A21" i="5"/>
  <c r="A1" i="8"/>
  <c r="A1" i="5"/>
  <c r="E12" i="7"/>
  <c r="D6" i="5" s="1"/>
  <c r="C12" i="7"/>
  <c r="D4" i="5" s="1"/>
  <c r="D35" i="7"/>
  <c r="C35" i="7"/>
  <c r="E35" i="7"/>
  <c r="D101" i="7"/>
  <c r="D100" i="7"/>
  <c r="D99" i="7"/>
  <c r="D98" i="7"/>
  <c r="D97" i="7"/>
  <c r="D96" i="7"/>
  <c r="D90" i="7"/>
  <c r="D89" i="7"/>
  <c r="D88" i="7"/>
  <c r="D87" i="7"/>
  <c r="D86" i="7"/>
  <c r="D85" i="7"/>
  <c r="D48" i="7"/>
  <c r="D47" i="7"/>
  <c r="D46" i="7"/>
  <c r="D45" i="7"/>
  <c r="D46" i="5"/>
  <c r="D45" i="5"/>
  <c r="D44" i="5"/>
  <c r="D43" i="5"/>
  <c r="C48" i="7"/>
  <c r="C47" i="7"/>
  <c r="C46" i="7"/>
  <c r="H73" i="7" l="1"/>
  <c r="D11" i="7" s="1"/>
  <c r="D12" i="7" s="1"/>
  <c r="D5" i="5" s="1"/>
  <c r="B5" i="8" s="1"/>
  <c r="H62" i="7"/>
  <c r="F32" i="7" s="1"/>
  <c r="E36" i="7"/>
  <c r="J4" i="5" s="1"/>
  <c r="E47" i="7"/>
  <c r="F47" i="7" s="1"/>
  <c r="H47" i="7" s="1"/>
  <c r="E46" i="7"/>
  <c r="F46" i="7" s="1"/>
  <c r="H46" i="7" s="1"/>
  <c r="E48" i="7"/>
  <c r="F48" i="7" s="1"/>
  <c r="H48" i="7" s="1"/>
  <c r="C45" i="7"/>
  <c r="C101" i="7"/>
  <c r="C100" i="7"/>
  <c r="C99" i="7"/>
  <c r="C98" i="7"/>
  <c r="C97" i="7"/>
  <c r="C96" i="7"/>
  <c r="C90" i="7"/>
  <c r="C89" i="7"/>
  <c r="C88" i="7"/>
  <c r="C87" i="7"/>
  <c r="C86" i="7"/>
  <c r="C85" i="7"/>
  <c r="B2" i="8" l="1"/>
  <c r="E45" i="7"/>
  <c r="F45" i="7" s="1"/>
  <c r="H45" i="7" s="1"/>
  <c r="E85" i="7"/>
  <c r="F85" i="7" s="1"/>
  <c r="H85" i="7" s="1"/>
  <c r="E88" i="7"/>
  <c r="F88" i="7" s="1"/>
  <c r="H88" i="7" s="1"/>
  <c r="E99" i="7"/>
  <c r="F99" i="7" s="1"/>
  <c r="H99" i="7" s="1"/>
  <c r="E96" i="7"/>
  <c r="F96" i="7" s="1"/>
  <c r="H96" i="7" s="1"/>
  <c r="E90" i="7"/>
  <c r="F90" i="7" s="1"/>
  <c r="H90" i="7" s="1"/>
  <c r="E101" i="7"/>
  <c r="F101" i="7" s="1"/>
  <c r="H101" i="7" s="1"/>
  <c r="E87" i="7"/>
  <c r="F87" i="7" s="1"/>
  <c r="H87" i="7" s="1"/>
  <c r="E98" i="7"/>
  <c r="F98" i="7" s="1"/>
  <c r="H98" i="7" s="1"/>
  <c r="E89" i="7"/>
  <c r="F89" i="7" s="1"/>
  <c r="H89" i="7" s="1"/>
  <c r="E100" i="7"/>
  <c r="F100" i="7" s="1"/>
  <c r="H100" i="7" s="1"/>
  <c r="E86" i="7"/>
  <c r="F86" i="7" s="1"/>
  <c r="H86" i="7" s="1"/>
  <c r="E97" i="7"/>
  <c r="F97" i="7" s="1"/>
  <c r="H97" i="7" s="1"/>
  <c r="H58" i="5"/>
  <c r="H92" i="7" l="1"/>
  <c r="H103" i="7"/>
  <c r="H50" i="7"/>
  <c r="F33" i="7" s="1"/>
  <c r="D21" i="5"/>
  <c r="D23" i="5" s="1"/>
  <c r="C46" i="5"/>
  <c r="C45" i="5"/>
  <c r="C43" i="5"/>
  <c r="C44" i="5"/>
  <c r="H105" i="7" l="1"/>
  <c r="F34" i="7" s="1"/>
  <c r="D24" i="5"/>
  <c r="D25" i="5" s="1"/>
  <c r="J23" i="5" s="1"/>
  <c r="J22" i="5"/>
  <c r="E43" i="5"/>
  <c r="F43" i="5" s="1"/>
  <c r="H43" i="5" s="1"/>
  <c r="E46" i="5"/>
  <c r="F46" i="5" s="1"/>
  <c r="H46" i="5" s="1"/>
  <c r="I46" i="5" s="1"/>
  <c r="E44" i="5"/>
  <c r="F44" i="5" s="1"/>
  <c r="H44" i="5" s="1"/>
  <c r="I44" i="5" s="1"/>
  <c r="E45" i="5"/>
  <c r="F45" i="5" s="1"/>
  <c r="H45" i="5" s="1"/>
  <c r="H48" i="5" l="1"/>
  <c r="J24" i="5"/>
  <c r="I43" i="5"/>
  <c r="F55" i="5"/>
  <c r="J5" i="5" l="1"/>
  <c r="J6" i="5" s="1"/>
  <c r="F53" i="5"/>
  <c r="F54" i="5" s="1"/>
  <c r="B4" i="8"/>
  <c r="F59" i="5"/>
  <c r="F61" i="5"/>
  <c r="F62" i="5" s="1"/>
  <c r="I45" i="5"/>
  <c r="I48" i="5" l="1"/>
  <c r="I50" i="5" s="1"/>
  <c r="B3" i="8"/>
  <c r="F60" i="5"/>
  <c r="B6" i="8"/>
  <c r="F56" i="5"/>
</calcChain>
</file>

<file path=xl/sharedStrings.xml><?xml version="1.0" encoding="utf-8"?>
<sst xmlns="http://schemas.openxmlformats.org/spreadsheetml/2006/main" count="224" uniqueCount="143">
  <si>
    <t>totale</t>
  </si>
  <si>
    <t>tabellare</t>
  </si>
  <si>
    <t>tredicesima</t>
  </si>
  <si>
    <t>assunzioni programmate</t>
  </si>
  <si>
    <t>media</t>
  </si>
  <si>
    <t>comuni per fasce demografiche</t>
  </si>
  <si>
    <t>meno di 1.000 abitanti</t>
  </si>
  <si>
    <t>da 1.000 a 1.999 abitanti</t>
  </si>
  <si>
    <t>da 2.000 a 2.999 abitanti</t>
  </si>
  <si>
    <t>da 3.000 a 4.999 abitanti</t>
  </si>
  <si>
    <t>da 5.000 a 9.999 abitanti</t>
  </si>
  <si>
    <t>da 10.000 a 59.999 abitanti</t>
  </si>
  <si>
    <t>da 60.000 a 249.999 abitanti</t>
  </si>
  <si>
    <t>da 250.000 a 1.499.999 abitanti</t>
  </si>
  <si>
    <t>con e oltre 1.500.000 abitanti</t>
  </si>
  <si>
    <t>valore soglia</t>
  </si>
  <si>
    <t>valori soglia di rientro per la maggiore spesa</t>
  </si>
  <si>
    <t>valore entrate correnti da rapportare</t>
  </si>
  <si>
    <t>www.carmignaniconsulenza.com</t>
  </si>
  <si>
    <t>totali</t>
  </si>
  <si>
    <t>oneri</t>
  </si>
  <si>
    <t>limite teorico spesa di personale lorda senza IRAP</t>
  </si>
  <si>
    <t>limite effettivo spesa di personale lorda senza IRAP</t>
  </si>
  <si>
    <t>nuove assunzioni da programmare per l'anno corrente calcolate sul costo personale lordo senza l'IRAP</t>
  </si>
  <si>
    <t>rapporto spesa personale su entrate correnti</t>
  </si>
  <si>
    <t>ricalcolo limite spesa di personale lorda senza IRAP</t>
  </si>
  <si>
    <t>spesa del personale lorda senza IRAP prevista anno corrente</t>
  </si>
  <si>
    <t>spesa del personale lorda senza IRAP prevista anno successivo</t>
  </si>
  <si>
    <t>spesa personale disponibile per assunzioni in deroga rispetto al limite calcolata all'anno di riferimento</t>
  </si>
  <si>
    <t>nuova spesa di personale lorda senza IRAP programmata rispetto l'anno di riferimento</t>
  </si>
  <si>
    <t>nuova spesa di personale lorda senza IRAP programmata rispetto l'anno corrente</t>
  </si>
  <si>
    <t>nuova spesa di personale lorda senza IRAP programmata rispetto l'anno successivo</t>
  </si>
  <si>
    <t>calcolo delle possibilità di spesa di personale rispetto i limiti previsti</t>
  </si>
  <si>
    <t>accertamenti entrate correnti triennio di riferimento</t>
  </si>
  <si>
    <t>N.B. in caso di percentuale intermedia occorre calcolare il nuovo obiettivo e il rapporto tra spesa personale e entrate correnti unicamente rispetto l'anno di riferimento</t>
  </si>
  <si>
    <t>margine teorico rispetto al limite di spesa di personale proiettato sull'anno corrente</t>
  </si>
  <si>
    <t>margine teorico rispetto al limite di spesa di personale proiettato sull'anno successivo</t>
  </si>
  <si>
    <t>fondo crediti dubbia esigibilità anno di riferimento</t>
  </si>
  <si>
    <t>*Ai fini della compilazione vanno inseriti i dati in tutte le celle di colore verde, le celle di colore rosso invece sono campi calcolati</t>
  </si>
  <si>
    <t>spesa del personale lorda senza IRAP anno di riferimento</t>
  </si>
  <si>
    <t>AREA OPERATORI</t>
  </si>
  <si>
    <t>AREA OPERATORI E.</t>
  </si>
  <si>
    <t>AREA ISTRUTTORI</t>
  </si>
  <si>
    <t>AREA FUNZIONARI E.Q.</t>
  </si>
  <si>
    <t>spesa di personale ai sensi dell'art. 1 c. 557 quater o 562 della L. 296/2006</t>
  </si>
  <si>
    <t>spesa turn over non utilizzato successivo all'anno preso a base di calcolo</t>
  </si>
  <si>
    <t>eventuali altre voci di spesa del personale da decurtare</t>
  </si>
  <si>
    <t>Spesa di personale ai sensi dell’art. 33 c. 2 del dl 34/2019</t>
  </si>
  <si>
    <t>Anni</t>
  </si>
  <si>
    <t>Spesa di personale</t>
  </si>
  <si>
    <t>Componenti escluse</t>
  </si>
  <si>
    <t>Arretrati contrattuali</t>
  </si>
  <si>
    <t>Spese di personale rimborsate</t>
  </si>
  <si>
    <t>Spese segretario rimborsate</t>
  </si>
  <si>
    <t>Incentivi tecnici</t>
  </si>
  <si>
    <t>Totali</t>
  </si>
  <si>
    <t>Spesa obbligatoria catergorie protette</t>
  </si>
  <si>
    <t>Diritti di rogito</t>
  </si>
  <si>
    <t>Oneri previdenza integrativa</t>
  </si>
  <si>
    <t>Spesa di personale ai sensi dell’art. 1 c. 557 quater (o 562 per gli Enti sotto i 1.000 abitanti, anno di riferimento 2008) della L. 296/2006</t>
  </si>
  <si>
    <t>Complessiva Lorda</t>
  </si>
  <si>
    <t>Entrate correnti</t>
  </si>
  <si>
    <t xml:space="preserve">Spesa per assunzioni degli Enti virtuosi effettuate in deroga ai limiti della Legge Finanziaria </t>
  </si>
  <si>
    <t>Fondo crediti dubbia esigibilità dell'ultima annualità delle entrate considerate</t>
  </si>
  <si>
    <t>Spese assunzioni art. 208 c.d.s.</t>
  </si>
  <si>
    <t>IRAP</t>
  </si>
  <si>
    <t>anno 2009</t>
  </si>
  <si>
    <t>anno corrente</t>
  </si>
  <si>
    <t>spesa di personale ai sensi dell'art. 33 c. 2 DL 34/2019</t>
  </si>
  <si>
    <t>area professionale</t>
  </si>
  <si>
    <t>oneri e IRAP</t>
  </si>
  <si>
    <t>costo lordo</t>
  </si>
  <si>
    <t>cessazioni</t>
  </si>
  <si>
    <t>Cessazioni verificatesi dal 2020 ad oggi</t>
  </si>
  <si>
    <t>categoria (area p.)</t>
  </si>
  <si>
    <t>A</t>
  </si>
  <si>
    <t>C</t>
  </si>
  <si>
    <t>B1</t>
  </si>
  <si>
    <t>B3</t>
  </si>
  <si>
    <t>D1</t>
  </si>
  <si>
    <t>D3</t>
  </si>
  <si>
    <t>Assunzioni in deroga effettuate dal 2020 ad oggi, solo per Enti virtuosi al dl 34/2019</t>
  </si>
  <si>
    <t>tabellare CCNL del  31.07.2009</t>
  </si>
  <si>
    <t xml:space="preserve">CALCOLO DIFFERENZIALE DEL COSTO TRA LE CESSAZIONI E LE ASSUNZIONI IN DEROGA ALLA LEGGE FINANZIARIA 296/2006 </t>
  </si>
  <si>
    <t>Differenza tra spesa assunzioni in deroga realizzate e cessazioni verificatesi da escludere nel calcolo del limite di spesa triennio 2011/2013 (o anno 2008)</t>
  </si>
  <si>
    <t>assunzioni</t>
  </si>
  <si>
    <t xml:space="preserve">www.carmignaniconsulenza.com </t>
  </si>
  <si>
    <t>assunzioni flessibili, art. 9 c. 28 del dl 78/2010</t>
  </si>
  <si>
    <t>Spese formazione e missioni</t>
  </si>
  <si>
    <t>personale</t>
  </si>
  <si>
    <t>Personale in servizio anno corrente</t>
  </si>
  <si>
    <t>Spese personale PNRR</t>
  </si>
  <si>
    <r>
      <t xml:space="preserve">2011 </t>
    </r>
    <r>
      <rPr>
        <b/>
        <i/>
        <sz val="9"/>
        <color theme="1"/>
        <rFont val="Calibri"/>
        <family val="2"/>
        <scheme val="minor"/>
      </rPr>
      <t>(o solo anno 2008)</t>
    </r>
  </si>
  <si>
    <t>Media</t>
  </si>
  <si>
    <t>spesa personale annualità di riferimento al netto componenti escluse - l. 296/2006</t>
  </si>
  <si>
    <t>spesa personale prevista anno corrente al netto componenti escluse - l. 296/2006</t>
  </si>
  <si>
    <t>limite spesa di personale lorda senza IRAP - dl 34/2019</t>
  </si>
  <si>
    <t>spesa del personale lorda senza IRAP prevista anno corrente - dl 34/2019</t>
  </si>
  <si>
    <t>nuova spesa di personale lorda senza IRAP programmata anno corrente - dl 34/2019</t>
  </si>
  <si>
    <t>calcolo del limite di spesa per soglia demografica</t>
  </si>
  <si>
    <t>verifica del rispetto del limite di spesa di personale</t>
  </si>
  <si>
    <t>spese per assunzioni flessibili anno 2009</t>
  </si>
  <si>
    <t>spese per assunzioni flessibili anno corrente</t>
  </si>
  <si>
    <t>verifica rispetto del limite</t>
  </si>
  <si>
    <t>spesa personale complessiva disponibile per nuove assunzioni a tempo indeterminato in deroga</t>
  </si>
  <si>
    <t>margine per nuova spesa di personale ancora disponibile rispetto al limite dell'anno di riferimento</t>
  </si>
  <si>
    <t>limite rapporto spesa personale su entrate correnti</t>
  </si>
  <si>
    <t>proiezioni teoriche non vincolanti del rispetto del limite della spesa di personale sulle annualità successive</t>
  </si>
  <si>
    <t>costo assunzioni al netto dell'IRAP</t>
  </si>
  <si>
    <t>limite spesa personale lorda annualità di riferimento</t>
  </si>
  <si>
    <t>spesa personale lorda prevista anno corrente</t>
  </si>
  <si>
    <t>ISTRUZIONI PER LA COMPILAZIONE DELL'APPLICAZIONE</t>
  </si>
  <si>
    <t>2. Ai fini della compilazione dell'applicazione, il foglio "spese di personale" serve per calcolare i valori delle spese di personale al netto delle componenti escluse. Mentre il foglio "limiti assunzioni" serve per verificare il rispetto dei limiti di spesa di personale e programmare le nuove assunzioni di personale.</t>
  </si>
  <si>
    <t>1. Ai fini della compilazione dei fogli dell'applicazione, vanno inseriti i dati in tutte le celle di colore verde, le celle di colore rosso invece sono campi calcolati e preimpostati.</t>
  </si>
  <si>
    <t>3. Va compilato prima il foglio "spese di personale", se i dati inseriti sono corretti, i campi in verde del foglio "limiti assunzioni" vengono compilati in automatico.</t>
  </si>
  <si>
    <t>Rinnovi contrattuali dal 2009 al 2026</t>
  </si>
  <si>
    <t xml:space="preserve">CALCOLO COSTO DEI RINNOVI CONTRATTUALI DAL 2009 AL 2026 IN DEROGA ALL'ART. 1 C. 557 E 562 DELLA L. 296/2006 </t>
  </si>
  <si>
    <t>differenza tabellare CCNL 2026 e 2009</t>
  </si>
  <si>
    <t xml:space="preserve">CALCOLO COSTO DEGLI ARRETRATI CONTRATTUALI 2024 E 2025 IN DEROGA ALL'ART. 1 C. 557 E 562 DELLA L. 296/2006 </t>
  </si>
  <si>
    <t>operatori</t>
  </si>
  <si>
    <t>operatori esperti</t>
  </si>
  <si>
    <t>istruttori</t>
  </si>
  <si>
    <t>funzionari</t>
  </si>
  <si>
    <t>differenza tabellare CCNL 2026 e 2022</t>
  </si>
  <si>
    <t>area p. (ex cat.)</t>
  </si>
  <si>
    <t>CALCOLO COSTO DEGLI ARRETRATI CONTRATTUALI 2024 E 2025 IN DEROGA ALL'ART. 33 C. 2 DEL DL 34/2019</t>
  </si>
  <si>
    <t xml:space="preserve">oneri </t>
  </si>
  <si>
    <t>spese programmate lorde</t>
  </si>
  <si>
    <t>altre spese di personale lorde da aggiungere alla programmazione</t>
  </si>
  <si>
    <t>CALCOLO DEI DATI RELATIVI ALLE SPESE DI PERSONALE PER L'ANNUALITA' 2026 DEL COMUNE DI ___________________</t>
  </si>
  <si>
    <t>costo totale assunzioni programmate al lordo dell'IRAP</t>
  </si>
  <si>
    <t>margine lordo di spesa di personale disponibile rispetto la l. 296/2006</t>
  </si>
  <si>
    <t>dirigenti</t>
  </si>
  <si>
    <t>DIRIGENTI</t>
  </si>
  <si>
    <t>Dirigenti</t>
  </si>
  <si>
    <t>Spese finanziate con imposta di soggiorno</t>
  </si>
  <si>
    <t>Spese segretario meno 3.000 abitanti</t>
  </si>
  <si>
    <t>Spesa di personale flessibile art. 9 c. 28 del dl 78/2010</t>
  </si>
  <si>
    <t>altre spese di personale</t>
  </si>
  <si>
    <t>spesa di personale lorda totale</t>
  </si>
  <si>
    <t>costo differenziale delle progressioni verticali</t>
  </si>
  <si>
    <t>spese di personale in convenzione</t>
  </si>
  <si>
    <t>costo dell'aumento delle ore del personale in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</si>
</sst>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b/>
      <sz val="9"/>
      <color indexed="8"/>
      <name val="Calibri"/>
      <family val="2"/>
      <charset val="1"/>
    </font>
    <font>
      <i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i/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</patternFill>
    </fill>
    <fill>
      <patternFill patternType="solid">
        <fgColor indexed="10"/>
        <bgColor indexed="6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Up">
        <bgColor theme="8"/>
      </patternFill>
    </fill>
    <fill>
      <patternFill patternType="lightUp"/>
    </fill>
    <fill>
      <patternFill patternType="lightUp">
        <bgColor rgb="FF92D050"/>
      </patternFill>
    </fill>
    <fill>
      <patternFill patternType="lightUp">
        <bgColor rgb="FFFF0000"/>
      </patternFill>
    </fill>
    <fill>
      <patternFill patternType="lightUp">
        <bgColor theme="9"/>
      </patternFill>
    </fill>
    <fill>
      <patternFill patternType="lightUp">
        <bgColor theme="4" tint="0.79998168889431442"/>
      </patternFill>
    </fill>
    <fill>
      <patternFill patternType="lightUp">
        <bgColor theme="8" tint="0.79998168889431442"/>
      </patternFill>
    </fill>
    <fill>
      <patternFill patternType="darkUp">
        <bgColor theme="9"/>
      </patternFill>
    </fill>
    <fill>
      <patternFill patternType="darkUp"/>
    </fill>
    <fill>
      <patternFill patternType="darkUp">
        <bgColor theme="4" tint="0.79998168889431442"/>
      </patternFill>
    </fill>
    <fill>
      <patternFill patternType="darkUp">
        <bgColor rgb="FF92D050"/>
      </patternFill>
    </fill>
    <fill>
      <patternFill patternType="darkUp">
        <bgColor rgb="FFFF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4" borderId="5" applyNumberFormat="0" applyAlignment="0" applyProtection="0"/>
    <xf numFmtId="0" fontId="5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</cellStyleXfs>
  <cellXfs count="192">
    <xf numFmtId="0" fontId="0" fillId="0" borderId="0" xfId="0"/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4" fontId="7" fillId="0" borderId="0" xfId="0" applyNumberFormat="1" applyFont="1" applyAlignment="1">
      <alignment horizontal="left" vertical="top" wrapText="1"/>
    </xf>
    <xf numFmtId="10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4" fontId="6" fillId="3" borderId="1" xfId="0" applyNumberFormat="1" applyFont="1" applyFill="1" applyBorder="1" applyAlignment="1">
      <alignment horizontal="left" vertical="top" wrapText="1"/>
    </xf>
    <xf numFmtId="44" fontId="7" fillId="3" borderId="1" xfId="1" applyFont="1" applyFill="1" applyBorder="1" applyAlignment="1" applyProtection="1">
      <alignment horizontal="left" vertical="top" wrapText="1"/>
    </xf>
    <xf numFmtId="10" fontId="7" fillId="2" borderId="1" xfId="2" applyNumberFormat="1" applyFont="1" applyFill="1" applyBorder="1" applyAlignment="1" applyProtection="1">
      <alignment horizontal="left" vertical="top" wrapText="1"/>
      <protection locked="0"/>
    </xf>
    <xf numFmtId="44" fontId="8" fillId="3" borderId="1" xfId="1" applyFont="1" applyFill="1" applyBorder="1" applyAlignment="1" applyProtection="1">
      <alignment horizontal="left" vertical="top" wrapText="1"/>
    </xf>
    <xf numFmtId="10" fontId="9" fillId="3" borderId="1" xfId="2" applyNumberFormat="1" applyFont="1" applyFill="1" applyBorder="1" applyAlignment="1" applyProtection="1">
      <alignment horizontal="left" vertical="top" wrapText="1"/>
    </xf>
    <xf numFmtId="44" fontId="6" fillId="3" borderId="1" xfId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4" fontId="7" fillId="0" borderId="1" xfId="1" applyFont="1" applyBorder="1" applyAlignment="1">
      <alignment horizontal="left" vertical="top" wrapText="1"/>
    </xf>
    <xf numFmtId="10" fontId="7" fillId="0" borderId="1" xfId="2" applyNumberFormat="1" applyFont="1" applyBorder="1" applyAlignment="1">
      <alignment horizontal="left" vertical="top" wrapText="1"/>
    </xf>
    <xf numFmtId="164" fontId="9" fillId="2" borderId="1" xfId="3" applyFont="1" applyFill="1" applyBorder="1" applyAlignment="1" applyProtection="1">
      <alignment horizontal="left" vertical="top" wrapText="1"/>
      <protection locked="0"/>
    </xf>
    <xf numFmtId="44" fontId="7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left" vertical="top" wrapText="1"/>
    </xf>
    <xf numFmtId="165" fontId="7" fillId="0" borderId="0" xfId="2" applyNumberFormat="1" applyFont="1" applyAlignment="1">
      <alignment horizontal="left" vertical="top" wrapText="1"/>
    </xf>
    <xf numFmtId="44" fontId="12" fillId="5" borderId="6" xfId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4" fontId="3" fillId="0" borderId="1" xfId="0" applyNumberFormat="1" applyFont="1" applyBorder="1"/>
    <xf numFmtId="44" fontId="14" fillId="5" borderId="7" xfId="1" applyFont="1" applyFill="1" applyBorder="1" applyAlignment="1" applyProtection="1">
      <alignment horizontal="left" vertical="top" wrapText="1"/>
    </xf>
    <xf numFmtId="44" fontId="14" fillId="5" borderId="6" xfId="1" applyFont="1" applyFill="1" applyBorder="1" applyAlignment="1" applyProtection="1">
      <alignment horizontal="left" vertical="top" wrapText="1"/>
    </xf>
    <xf numFmtId="44" fontId="7" fillId="0" borderId="1" xfId="1" applyFont="1" applyBorder="1" applyAlignment="1" applyProtection="1">
      <alignment horizontal="left" vertical="top" wrapText="1"/>
    </xf>
    <xf numFmtId="10" fontId="7" fillId="0" borderId="1" xfId="2" applyNumberFormat="1" applyFont="1" applyBorder="1" applyAlignment="1" applyProtection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horizontal="left" vertical="top"/>
    </xf>
    <xf numFmtId="44" fontId="7" fillId="2" borderId="1" xfId="1" applyFont="1" applyFill="1" applyBorder="1" applyAlignment="1" applyProtection="1">
      <alignment horizontal="left" vertical="top"/>
      <protection locked="0"/>
    </xf>
    <xf numFmtId="44" fontId="6" fillId="3" borderId="1" xfId="1" applyFont="1" applyFill="1" applyBorder="1" applyAlignment="1">
      <alignment horizontal="left" vertical="top"/>
    </xf>
    <xf numFmtId="0" fontId="6" fillId="2" borderId="1" xfId="3" applyNumberFormat="1" applyFont="1" applyFill="1" applyBorder="1" applyAlignment="1" applyProtection="1">
      <alignment horizontal="left" vertical="top"/>
      <protection locked="0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/>
    <xf numFmtId="0" fontId="15" fillId="0" borderId="0" xfId="4" applyFont="1"/>
    <xf numFmtId="8" fontId="7" fillId="2" borderId="1" xfId="1" applyNumberFormat="1" applyFont="1" applyFill="1" applyBorder="1" applyAlignment="1" applyProtection="1">
      <alignment horizontal="left" vertical="top"/>
      <protection locked="0"/>
    </xf>
    <xf numFmtId="44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vertical="top" wrapText="1"/>
    </xf>
    <xf numFmtId="10" fontId="20" fillId="8" borderId="1" xfId="9" applyNumberFormat="1" applyFont="1" applyBorder="1" applyAlignment="1" applyProtection="1">
      <alignment horizontal="left" vertical="top" wrapText="1"/>
    </xf>
    <xf numFmtId="44" fontId="20" fillId="8" borderId="6" xfId="9" applyNumberFormat="1" applyFont="1" applyBorder="1" applyAlignment="1" applyProtection="1">
      <alignment horizontal="left" vertical="top" wrapText="1"/>
    </xf>
    <xf numFmtId="44" fontId="8" fillId="3" borderId="1" xfId="0" applyNumberFormat="1" applyFont="1" applyFill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164" fontId="6" fillId="3" borderId="1" xfId="3" applyFont="1" applyFill="1" applyBorder="1" applyAlignment="1" applyProtection="1">
      <alignment horizontal="left" vertical="top" wrapText="1"/>
    </xf>
    <xf numFmtId="44" fontId="7" fillId="3" borderId="1" xfId="1" applyFont="1" applyFill="1" applyBorder="1" applyAlignment="1" applyProtection="1">
      <alignment horizontal="left" vertical="top"/>
    </xf>
    <xf numFmtId="0" fontId="6" fillId="13" borderId="1" xfId="0" applyFont="1" applyFill="1" applyBorder="1" applyAlignment="1" applyProtection="1">
      <alignment horizontal="left" vertical="top"/>
      <protection locked="0"/>
    </xf>
    <xf numFmtId="0" fontId="7" fillId="12" borderId="1" xfId="0" applyFont="1" applyFill="1" applyBorder="1" applyAlignment="1">
      <alignment horizontal="left" vertical="top"/>
    </xf>
    <xf numFmtId="44" fontId="7" fillId="13" borderId="1" xfId="1" applyFont="1" applyFill="1" applyBorder="1" applyAlignment="1" applyProtection="1">
      <alignment vertical="top"/>
      <protection locked="0"/>
    </xf>
    <xf numFmtId="44" fontId="7" fillId="13" borderId="1" xfId="1" applyFont="1" applyFill="1" applyBorder="1" applyAlignment="1" applyProtection="1">
      <alignment horizontal="left" vertical="top"/>
      <protection locked="0"/>
    </xf>
    <xf numFmtId="0" fontId="7" fillId="12" borderId="2" xfId="0" applyFont="1" applyFill="1" applyBorder="1" applyAlignment="1">
      <alignment horizontal="left" vertical="top" wrapText="1"/>
    </xf>
    <xf numFmtId="44" fontId="7" fillId="14" borderId="1" xfId="1" applyFont="1" applyFill="1" applyBorder="1" applyAlignment="1" applyProtection="1">
      <alignment horizontal="left" vertical="top"/>
    </xf>
    <xf numFmtId="44" fontId="7" fillId="14" borderId="1" xfId="1" applyFont="1" applyFill="1" applyBorder="1" applyAlignment="1">
      <alignment horizontal="left" vertical="top"/>
    </xf>
    <xf numFmtId="44" fontId="6" fillId="14" borderId="1" xfId="1" applyFont="1" applyFill="1" applyBorder="1" applyAlignment="1">
      <alignment horizontal="left" vertical="top"/>
    </xf>
    <xf numFmtId="0" fontId="7" fillId="12" borderId="0" xfId="0" applyFont="1" applyFill="1"/>
    <xf numFmtId="0" fontId="7" fillId="12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left" vertical="top" wrapText="1"/>
    </xf>
    <xf numFmtId="44" fontId="7" fillId="12" borderId="1" xfId="1" applyFont="1" applyFill="1" applyBorder="1" applyAlignment="1" applyProtection="1">
      <alignment horizontal="left" vertical="top" wrapText="1"/>
    </xf>
    <xf numFmtId="10" fontId="7" fillId="12" borderId="1" xfId="2" applyNumberFormat="1" applyFont="1" applyFill="1" applyBorder="1" applyAlignment="1" applyProtection="1">
      <alignment horizontal="left" vertical="top" wrapText="1"/>
    </xf>
    <xf numFmtId="164" fontId="6" fillId="14" borderId="1" xfId="3" applyFont="1" applyFill="1" applyBorder="1" applyAlignment="1" applyProtection="1">
      <alignment horizontal="left" vertical="top" wrapText="1"/>
    </xf>
    <xf numFmtId="44" fontId="6" fillId="14" borderId="1" xfId="1" applyFont="1" applyFill="1" applyBorder="1" applyAlignment="1" applyProtection="1">
      <alignment horizontal="left" vertical="top" wrapText="1"/>
    </xf>
    <xf numFmtId="164" fontId="6" fillId="14" borderId="1" xfId="0" applyNumberFormat="1" applyFont="1" applyFill="1" applyBorder="1" applyAlignment="1">
      <alignment horizontal="left" vertical="top" wrapText="1"/>
    </xf>
    <xf numFmtId="44" fontId="6" fillId="14" borderId="1" xfId="0" applyNumberFormat="1" applyFont="1" applyFill="1" applyBorder="1" applyAlignment="1">
      <alignment horizontal="left" vertical="top" wrapText="1"/>
    </xf>
    <xf numFmtId="164" fontId="6" fillId="13" borderId="1" xfId="3" applyFont="1" applyFill="1" applyBorder="1" applyAlignment="1" applyProtection="1">
      <alignment horizontal="left" vertical="top" wrapText="1"/>
      <protection locked="0"/>
    </xf>
    <xf numFmtId="44" fontId="6" fillId="14" borderId="1" xfId="1" applyFont="1" applyFill="1" applyBorder="1" applyProtection="1"/>
    <xf numFmtId="44" fontId="7" fillId="14" borderId="1" xfId="1" applyFont="1" applyFill="1" applyBorder="1" applyAlignment="1" applyProtection="1">
      <alignment horizontal="left" vertical="top" wrapText="1"/>
    </xf>
    <xf numFmtId="44" fontId="20" fillId="15" borderId="1" xfId="11" applyNumberFormat="1" applyFont="1" applyFill="1" applyBorder="1" applyAlignment="1" applyProtection="1">
      <alignment horizontal="left" vertical="top" wrapText="1"/>
    </xf>
    <xf numFmtId="0" fontId="3" fillId="12" borderId="1" xfId="0" applyFont="1" applyFill="1" applyBorder="1" applyAlignment="1">
      <alignment vertical="top" wrapText="1"/>
    </xf>
    <xf numFmtId="44" fontId="3" fillId="12" borderId="1" xfId="0" applyNumberFormat="1" applyFont="1" applyFill="1" applyBorder="1"/>
    <xf numFmtId="0" fontId="17" fillId="7" borderId="11" xfId="8" applyFont="1" applyBorder="1" applyAlignment="1" applyProtection="1">
      <alignment horizontal="center"/>
      <protection locked="0"/>
    </xf>
    <xf numFmtId="0" fontId="10" fillId="0" borderId="0" xfId="4" applyFont="1" applyAlignment="1">
      <alignment horizontal="left" vertical="top" wrapText="1"/>
    </xf>
    <xf numFmtId="0" fontId="19" fillId="15" borderId="0" xfId="11" applyFont="1" applyFill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19" fillId="11" borderId="1" xfId="10" applyFont="1" applyFill="1" applyBorder="1" applyAlignment="1">
      <alignment horizontal="center" vertical="top"/>
    </xf>
    <xf numFmtId="0" fontId="6" fillId="12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left" vertical="top"/>
    </xf>
    <xf numFmtId="0" fontId="7" fillId="12" borderId="2" xfId="0" applyFont="1" applyFill="1" applyBorder="1" applyAlignment="1">
      <alignment horizontal="left"/>
    </xf>
    <xf numFmtId="0" fontId="7" fillId="12" borderId="4" xfId="0" applyFont="1" applyFill="1" applyBorder="1" applyAlignment="1">
      <alignment horizontal="left"/>
    </xf>
    <xf numFmtId="0" fontId="7" fillId="12" borderId="3" xfId="0" applyFont="1" applyFill="1" applyBorder="1" applyAlignment="1">
      <alignment horizontal="left"/>
    </xf>
    <xf numFmtId="0" fontId="19" fillId="9" borderId="2" xfId="10" applyFont="1" applyBorder="1" applyAlignment="1">
      <alignment horizontal="center" vertical="top"/>
    </xf>
    <xf numFmtId="0" fontId="19" fillId="9" borderId="4" xfId="10" applyFont="1" applyBorder="1" applyAlignment="1">
      <alignment horizontal="center" vertical="top"/>
    </xf>
    <xf numFmtId="0" fontId="19" fillId="9" borderId="3" xfId="1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17" fillId="7" borderId="0" xfId="8" applyFont="1" applyAlignment="1" applyProtection="1">
      <alignment horizontal="center"/>
      <protection locked="0"/>
    </xf>
    <xf numFmtId="0" fontId="6" fillId="17" borderId="2" xfId="0" applyFont="1" applyFill="1" applyBorder="1" applyAlignment="1">
      <alignment horizontal="center" vertical="top" wrapText="1"/>
    </xf>
    <xf numFmtId="0" fontId="6" fillId="17" borderId="4" xfId="0" applyFont="1" applyFill="1" applyBorder="1" applyAlignment="1">
      <alignment horizontal="center" vertical="top" wrapText="1"/>
    </xf>
    <xf numFmtId="0" fontId="6" fillId="17" borderId="3" xfId="0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left" vertical="top"/>
    </xf>
    <xf numFmtId="0" fontId="19" fillId="9" borderId="1" xfId="10" applyFont="1" applyBorder="1" applyAlignment="1">
      <alignment horizontal="center" vertical="top"/>
    </xf>
    <xf numFmtId="44" fontId="6" fillId="14" borderId="1" xfId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16" borderId="2" xfId="0" applyFont="1" applyFill="1" applyBorder="1" applyAlignment="1">
      <alignment horizontal="center" vertical="top" wrapText="1"/>
    </xf>
    <xf numFmtId="0" fontId="6" fillId="16" borderId="4" xfId="0" applyFont="1" applyFill="1" applyBorder="1" applyAlignment="1">
      <alignment horizontal="center" vertical="top" wrapText="1"/>
    </xf>
    <xf numFmtId="0" fontId="6" fillId="16" borderId="3" xfId="0" applyFont="1" applyFill="1" applyBorder="1" applyAlignment="1">
      <alignment horizontal="center" vertical="top" wrapText="1"/>
    </xf>
    <xf numFmtId="0" fontId="19" fillId="10" borderId="0" xfId="1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44" fontId="6" fillId="3" borderId="2" xfId="1" applyFont="1" applyFill="1" applyBorder="1" applyAlignment="1">
      <alignment horizontal="left" vertical="top" wrapText="1"/>
    </xf>
    <xf numFmtId="44" fontId="6" fillId="3" borderId="4" xfId="1" applyFont="1" applyFill="1" applyBorder="1" applyAlignment="1">
      <alignment horizontal="left" vertical="top" wrapText="1"/>
    </xf>
    <xf numFmtId="44" fontId="6" fillId="3" borderId="3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44" fontId="6" fillId="3" borderId="1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4" fontId="8" fillId="0" borderId="1" xfId="1" applyFont="1" applyBorder="1" applyAlignment="1">
      <alignment horizontal="left" vertical="top" wrapText="1"/>
    </xf>
    <xf numFmtId="44" fontId="9" fillId="3" borderId="1" xfId="0" applyNumberFormat="1" applyFont="1" applyFill="1" applyBorder="1" applyAlignment="1">
      <alignment horizontal="left" vertical="top" wrapText="1"/>
    </xf>
    <xf numFmtId="44" fontId="9" fillId="3" borderId="2" xfId="0" applyNumberFormat="1" applyFont="1" applyFill="1" applyBorder="1" applyAlignment="1">
      <alignment horizontal="left" vertical="top" wrapText="1"/>
    </xf>
    <xf numFmtId="44" fontId="9" fillId="3" borderId="3" xfId="0" applyNumberFormat="1" applyFont="1" applyFill="1" applyBorder="1" applyAlignment="1">
      <alignment horizontal="left" vertical="top" wrapText="1"/>
    </xf>
    <xf numFmtId="0" fontId="17" fillId="9" borderId="2" xfId="10" applyFont="1" applyBorder="1" applyAlignment="1">
      <alignment horizontal="center" vertical="top" wrapText="1"/>
    </xf>
    <xf numFmtId="0" fontId="17" fillId="9" borderId="4" xfId="10" applyFont="1" applyBorder="1" applyAlignment="1">
      <alignment horizontal="center" vertical="top" wrapText="1"/>
    </xf>
    <xf numFmtId="0" fontId="17" fillId="9" borderId="3" xfId="1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7" fillId="7" borderId="0" xfId="8" applyFont="1" applyAlignment="1" applyProtection="1">
      <alignment horizontal="center" vertical="top" wrapText="1"/>
      <protection locked="0"/>
    </xf>
    <xf numFmtId="0" fontId="6" fillId="6" borderId="2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7" fillId="12" borderId="2" xfId="0" applyFont="1" applyFill="1" applyBorder="1" applyAlignment="1">
      <alignment horizontal="left" vertical="top" wrapText="1"/>
    </xf>
    <xf numFmtId="0" fontId="7" fillId="12" borderId="4" xfId="0" applyFont="1" applyFill="1" applyBorder="1" applyAlignment="1">
      <alignment horizontal="left" vertical="top" wrapText="1"/>
    </xf>
    <xf numFmtId="0" fontId="7" fillId="12" borderId="3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9" fillId="11" borderId="1" xfId="10" applyFont="1" applyFill="1" applyBorder="1" applyAlignment="1">
      <alignment horizontal="center" vertical="top" wrapText="1"/>
    </xf>
    <xf numFmtId="0" fontId="19" fillId="9" borderId="1" xfId="10" applyFont="1" applyBorder="1" applyAlignment="1">
      <alignment horizontal="center" vertical="top" wrapText="1"/>
    </xf>
    <xf numFmtId="0" fontId="20" fillId="15" borderId="2" xfId="11" applyFont="1" applyFill="1" applyBorder="1" applyAlignment="1">
      <alignment horizontal="left" vertical="top" wrapText="1"/>
    </xf>
    <xf numFmtId="0" fontId="20" fillId="15" borderId="4" xfId="11" applyFont="1" applyFill="1" applyBorder="1" applyAlignment="1">
      <alignment horizontal="left" vertical="top" wrapText="1"/>
    </xf>
    <xf numFmtId="0" fontId="20" fillId="15" borderId="3" xfId="11" applyFont="1" applyFill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0" fillId="8" borderId="2" xfId="9" applyFont="1" applyBorder="1" applyAlignment="1">
      <alignment horizontal="left" vertical="top" wrapText="1"/>
    </xf>
    <xf numFmtId="0" fontId="20" fillId="8" borderId="4" xfId="9" applyFont="1" applyBorder="1" applyAlignment="1">
      <alignment horizontal="left" vertical="top" wrapText="1"/>
    </xf>
    <xf numFmtId="0" fontId="20" fillId="8" borderId="3" xfId="9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20" fillId="8" borderId="13" xfId="9" applyFont="1" applyBorder="1" applyAlignment="1">
      <alignment horizontal="left" vertical="top" wrapText="1"/>
    </xf>
    <xf numFmtId="0" fontId="20" fillId="8" borderId="14" xfId="9" applyFont="1" applyBorder="1" applyAlignment="1">
      <alignment horizontal="left" vertical="top" wrapText="1"/>
    </xf>
    <xf numFmtId="0" fontId="20" fillId="8" borderId="15" xfId="9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top" wrapText="1"/>
    </xf>
    <xf numFmtId="44" fontId="9" fillId="3" borderId="1" xfId="1" applyFont="1" applyFill="1" applyBorder="1" applyAlignment="1" applyProtection="1">
      <alignment horizontal="left" vertical="top" wrapText="1"/>
    </xf>
    <xf numFmtId="0" fontId="23" fillId="18" borderId="2" xfId="11" applyFont="1" applyFill="1" applyBorder="1" applyAlignment="1">
      <alignment horizontal="left" vertical="top" wrapText="1"/>
    </xf>
    <xf numFmtId="0" fontId="23" fillId="18" borderId="4" xfId="11" applyFont="1" applyFill="1" applyBorder="1" applyAlignment="1">
      <alignment horizontal="left" vertical="top" wrapText="1"/>
    </xf>
    <xf numFmtId="0" fontId="23" fillId="18" borderId="3" xfId="11" applyFont="1" applyFill="1" applyBorder="1" applyAlignment="1">
      <alignment horizontal="left" vertical="top" wrapText="1"/>
    </xf>
    <xf numFmtId="44" fontId="23" fillId="18" borderId="1" xfId="11" applyNumberFormat="1" applyFont="1" applyFill="1" applyBorder="1" applyAlignment="1" applyProtection="1">
      <alignment horizontal="left" vertical="top" wrapText="1"/>
    </xf>
    <xf numFmtId="0" fontId="19" fillId="18" borderId="0" xfId="11" applyFont="1" applyFill="1" applyAlignment="1">
      <alignment horizontal="center" vertical="top"/>
    </xf>
    <xf numFmtId="0" fontId="7" fillId="19" borderId="0" xfId="0" applyFont="1" applyFill="1"/>
    <xf numFmtId="0" fontId="6" fillId="20" borderId="2" xfId="0" applyFont="1" applyFill="1" applyBorder="1" applyAlignment="1">
      <alignment horizontal="center" vertical="top" wrapText="1"/>
    </xf>
    <xf numFmtId="0" fontId="6" fillId="20" borderId="4" xfId="0" applyFont="1" applyFill="1" applyBorder="1" applyAlignment="1">
      <alignment horizontal="center" vertical="top" wrapText="1"/>
    </xf>
    <xf numFmtId="0" fontId="6" fillId="20" borderId="3" xfId="0" applyFont="1" applyFill="1" applyBorder="1" applyAlignment="1">
      <alignment horizontal="center" vertical="top" wrapText="1"/>
    </xf>
    <xf numFmtId="0" fontId="7" fillId="19" borderId="1" xfId="0" applyFont="1" applyFill="1" applyBorder="1" applyAlignment="1">
      <alignment horizontal="left" vertical="top" wrapText="1"/>
    </xf>
    <xf numFmtId="0" fontId="6" fillId="19" borderId="1" xfId="0" applyFont="1" applyFill="1" applyBorder="1" applyAlignment="1">
      <alignment horizontal="left" vertical="top" wrapText="1"/>
    </xf>
    <xf numFmtId="44" fontId="7" fillId="19" borderId="1" xfId="1" applyFont="1" applyFill="1" applyBorder="1" applyAlignment="1" applyProtection="1">
      <alignment horizontal="left" vertical="top" wrapText="1"/>
    </xf>
    <xf numFmtId="10" fontId="7" fillId="19" borderId="1" xfId="2" applyNumberFormat="1" applyFont="1" applyFill="1" applyBorder="1" applyAlignment="1" applyProtection="1">
      <alignment horizontal="left" vertical="top" wrapText="1"/>
    </xf>
    <xf numFmtId="164" fontId="6" fillId="21" borderId="1" xfId="3" applyFont="1" applyFill="1" applyBorder="1" applyAlignment="1" applyProtection="1">
      <alignment horizontal="left" vertical="top" wrapText="1"/>
      <protection locked="0"/>
    </xf>
    <xf numFmtId="44" fontId="6" fillId="22" borderId="1" xfId="1" applyFont="1" applyFill="1" applyBorder="1" applyAlignment="1" applyProtection="1">
      <alignment horizontal="left" vertical="top" wrapText="1"/>
    </xf>
    <xf numFmtId="0" fontId="6" fillId="19" borderId="1" xfId="0" applyFont="1" applyFill="1" applyBorder="1" applyAlignment="1">
      <alignment horizontal="center" vertical="top" wrapText="1"/>
    </xf>
    <xf numFmtId="164" fontId="6" fillId="22" borderId="1" xfId="0" applyNumberFormat="1" applyFont="1" applyFill="1" applyBorder="1" applyAlignment="1">
      <alignment horizontal="left" vertical="top" wrapText="1"/>
    </xf>
    <xf numFmtId="44" fontId="6" fillId="22" borderId="1" xfId="0" applyNumberFormat="1" applyFont="1" applyFill="1" applyBorder="1" applyAlignment="1">
      <alignment horizontal="left" vertical="top" wrapText="1"/>
    </xf>
  </cellXfs>
  <cellStyles count="12">
    <cellStyle name="Calcolo 2" xfId="6" xr:uid="{00000000-0005-0000-0000-000000000000}"/>
    <cellStyle name="Collegamento ipertestuale" xfId="4" builtinId="8"/>
    <cellStyle name="Collegamento ipertestuale 2" xfId="7" xr:uid="{00000000-0005-0000-0000-000002000000}"/>
    <cellStyle name="Colore 1" xfId="8" builtinId="29"/>
    <cellStyle name="Colore 4" xfId="9" builtinId="41"/>
    <cellStyle name="Colore 5" xfId="10" builtinId="45"/>
    <cellStyle name="Colore 6" xfId="11" builtinId="49"/>
    <cellStyle name="Migliaia" xfId="3" builtinId="3"/>
    <cellStyle name="Normale" xfId="0" builtinId="0"/>
    <cellStyle name="Normale 2" xfId="5" xr:uid="{00000000-0005-0000-0000-000009000000}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Rappresentazione grafica del rispetto dei</a:t>
            </a:r>
            <a:r>
              <a:rPr lang="it-IT" baseline="0"/>
              <a:t> </a:t>
            </a:r>
            <a:r>
              <a:rPr lang="it-IT"/>
              <a:t>limiti annuali di spesa di personale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8B0-4308-971A-EFD7BC6295B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8B0-4308-971A-EFD7BC6295B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3398-4014-8520-EFE50B904C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grafico!$A$2:$A$6</c:f>
              <c:strCache>
                <c:ptCount val="5"/>
                <c:pt idx="0">
                  <c:v>spesa personale annualità di riferimento al netto componenti escluse - l. 296/2006</c:v>
                </c:pt>
                <c:pt idx="1">
                  <c:v>spesa personale prevista anno corrente al netto componenti escluse - l. 296/2006</c:v>
                </c:pt>
                <c:pt idx="2">
                  <c:v>limite spesa di personale lorda senza IRAP - dl 34/2019</c:v>
                </c:pt>
                <c:pt idx="3">
                  <c:v>spesa del personale lorda senza IRAP prevista anno corrente - dl 34/2019</c:v>
                </c:pt>
                <c:pt idx="4">
                  <c:v>nuova spesa di personale lorda senza IRAP programmata anno corrente - dl 34/2019</c:v>
                </c:pt>
              </c:strCache>
            </c:strRef>
          </c:cat>
          <c:val>
            <c:numRef>
              <c:f>grafico!$B$2:$B$6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0-4308-971A-EFD7BC62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747904"/>
        <c:axId val="202749440"/>
        <c:axId val="0"/>
      </c:bar3DChart>
      <c:catAx>
        <c:axId val="20274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749440"/>
        <c:crosses val="autoZero"/>
        <c:auto val="1"/>
        <c:lblAlgn val="ctr"/>
        <c:lblOffset val="100"/>
        <c:noMultiLvlLbl val="0"/>
      </c:catAx>
      <c:valAx>
        <c:axId val="20274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74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6</xdr:row>
      <xdr:rowOff>106681</xdr:rowOff>
    </xdr:from>
    <xdr:to>
      <xdr:col>1</xdr:col>
      <xdr:colOff>1258956</xdr:colOff>
      <xdr:row>31</xdr:row>
      <xdr:rowOff>165653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6CCFF1-7A6C-F1DD-0986-4463FE7AD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rmignaniconsulenza.com/" TargetMode="External"/><Relationship Id="rId2" Type="http://schemas.openxmlformats.org/officeDocument/2006/relationships/hyperlink" Target="http://www.carmignaniconsulenza.com/" TargetMode="External"/><Relationship Id="rId1" Type="http://schemas.openxmlformats.org/officeDocument/2006/relationships/hyperlink" Target="http://www.carmignaniconsulenza.com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armignaniconsulenza.com/" TargetMode="External"/><Relationship Id="rId1" Type="http://schemas.openxmlformats.org/officeDocument/2006/relationships/hyperlink" Target="http://www.carmignaniconsulenza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armignaniconsulenza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armignaniconsulenz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zoomScale="130" zoomScaleNormal="130" workbookViewId="0">
      <selection activeCell="F10" sqref="F10"/>
    </sheetView>
  </sheetViews>
  <sheetFormatPr defaultColWidth="8.6640625" defaultRowHeight="12" x14ac:dyDescent="0.25"/>
  <cols>
    <col min="1" max="1" width="17.44140625" style="31" bestFit="1" customWidth="1"/>
    <col min="2" max="2" width="30.6640625" style="31" bestFit="1" customWidth="1"/>
    <col min="3" max="3" width="17.6640625" style="31" customWidth="1"/>
    <col min="4" max="4" width="17" style="31" customWidth="1"/>
    <col min="5" max="5" width="16.44140625" style="31" customWidth="1"/>
    <col min="6" max="6" width="15.6640625" style="31" customWidth="1"/>
    <col min="7" max="7" width="11.109375" style="31" customWidth="1"/>
    <col min="8" max="8" width="16.33203125" style="31" customWidth="1"/>
    <col min="9" max="16384" width="8.6640625" style="31"/>
  </cols>
  <sheetData>
    <row r="1" spans="1:8" ht="14.4" x14ac:dyDescent="0.3">
      <c r="A1" s="93" t="s">
        <v>129</v>
      </c>
      <c r="B1" s="93"/>
      <c r="C1" s="93"/>
      <c r="D1" s="93"/>
      <c r="E1" s="93"/>
      <c r="F1" s="93"/>
      <c r="G1" s="93"/>
      <c r="H1" s="93"/>
    </row>
    <row r="3" spans="1:8" ht="13.8" x14ac:dyDescent="0.25">
      <c r="A3" s="87" t="s">
        <v>47</v>
      </c>
      <c r="B3" s="88"/>
      <c r="C3" s="88"/>
      <c r="D3" s="88"/>
      <c r="E3" s="89"/>
    </row>
    <row r="4" spans="1:8" x14ac:dyDescent="0.25">
      <c r="A4" s="101" t="s">
        <v>48</v>
      </c>
      <c r="B4" s="102"/>
      <c r="C4" s="32">
        <v>2025</v>
      </c>
      <c r="D4" s="32">
        <v>2026</v>
      </c>
      <c r="E4" s="32">
        <v>2027</v>
      </c>
    </row>
    <row r="5" spans="1:8" x14ac:dyDescent="0.25">
      <c r="A5" s="33" t="s">
        <v>49</v>
      </c>
      <c r="B5" s="33" t="s">
        <v>60</v>
      </c>
      <c r="C5" s="34">
        <v>0</v>
      </c>
      <c r="D5" s="34">
        <v>0</v>
      </c>
      <c r="E5" s="34">
        <v>0</v>
      </c>
    </row>
    <row r="6" spans="1:8" x14ac:dyDescent="0.25">
      <c r="A6" s="90" t="s">
        <v>50</v>
      </c>
      <c r="B6" s="33" t="s">
        <v>65</v>
      </c>
      <c r="C6" s="34">
        <v>0</v>
      </c>
      <c r="D6" s="34">
        <v>0</v>
      </c>
      <c r="E6" s="34">
        <v>0</v>
      </c>
    </row>
    <row r="7" spans="1:8" x14ac:dyDescent="0.25">
      <c r="A7" s="91"/>
      <c r="B7" s="37" t="s">
        <v>91</v>
      </c>
      <c r="C7" s="34">
        <v>0</v>
      </c>
      <c r="D7" s="34">
        <v>0</v>
      </c>
      <c r="E7" s="34">
        <v>0</v>
      </c>
    </row>
    <row r="8" spans="1:8" x14ac:dyDescent="0.25">
      <c r="A8" s="91"/>
      <c r="B8" s="33" t="s">
        <v>52</v>
      </c>
      <c r="C8" s="34">
        <v>0</v>
      </c>
      <c r="D8" s="34">
        <v>0</v>
      </c>
      <c r="E8" s="34">
        <v>0</v>
      </c>
    </row>
    <row r="9" spans="1:8" x14ac:dyDescent="0.25">
      <c r="A9" s="91"/>
      <c r="B9" s="33" t="s">
        <v>53</v>
      </c>
      <c r="C9" s="34">
        <v>0</v>
      </c>
      <c r="D9" s="34">
        <v>0</v>
      </c>
      <c r="E9" s="34">
        <v>0</v>
      </c>
    </row>
    <row r="10" spans="1:8" x14ac:dyDescent="0.25">
      <c r="A10" s="91"/>
      <c r="B10" s="33" t="s">
        <v>54</v>
      </c>
      <c r="C10" s="34">
        <v>0</v>
      </c>
      <c r="D10" s="34">
        <v>0</v>
      </c>
      <c r="E10" s="34">
        <v>0</v>
      </c>
    </row>
    <row r="11" spans="1:8" x14ac:dyDescent="0.25">
      <c r="A11" s="92"/>
      <c r="B11" s="31" t="s">
        <v>51</v>
      </c>
      <c r="C11" s="48">
        <v>0</v>
      </c>
      <c r="D11" s="48">
        <f>H73</f>
        <v>0</v>
      </c>
      <c r="E11" s="48">
        <v>0</v>
      </c>
    </row>
    <row r="12" spans="1:8" x14ac:dyDescent="0.25">
      <c r="A12" s="79" t="s">
        <v>55</v>
      </c>
      <c r="B12" s="79"/>
      <c r="C12" s="35">
        <f>C5-C6-C7-C8-C9-C10-C11</f>
        <v>0</v>
      </c>
      <c r="D12" s="35">
        <f>D5-D6-D7-D8-D9-D10-D11</f>
        <v>0</v>
      </c>
      <c r="E12" s="35">
        <f t="shared" ref="E12" si="0">E5-E6-E7-E8-E9-E10-E11</f>
        <v>0</v>
      </c>
    </row>
    <row r="14" spans="1:8" x14ac:dyDescent="0.25">
      <c r="A14" s="79" t="s">
        <v>61</v>
      </c>
      <c r="B14" s="79"/>
      <c r="C14" s="36">
        <v>2023</v>
      </c>
      <c r="D14" s="36">
        <v>2024</v>
      </c>
      <c r="E14" s="36">
        <v>2025</v>
      </c>
    </row>
    <row r="15" spans="1:8" x14ac:dyDescent="0.25">
      <c r="A15" s="79"/>
      <c r="B15" s="79"/>
      <c r="C15" s="34">
        <v>0</v>
      </c>
      <c r="D15" s="34">
        <v>0</v>
      </c>
      <c r="E15" s="34">
        <v>0</v>
      </c>
    </row>
    <row r="16" spans="1:8" x14ac:dyDescent="0.25">
      <c r="A16" s="79" t="s">
        <v>63</v>
      </c>
      <c r="B16" s="79"/>
      <c r="C16" s="79"/>
      <c r="D16" s="79"/>
      <c r="E16" s="34">
        <v>0</v>
      </c>
    </row>
    <row r="18" spans="1:6" ht="13.8" x14ac:dyDescent="0.25">
      <c r="A18" s="80" t="s">
        <v>59</v>
      </c>
      <c r="B18" s="80"/>
      <c r="C18" s="80"/>
      <c r="D18" s="80"/>
      <c r="E18" s="80"/>
      <c r="F18" s="80"/>
    </row>
    <row r="19" spans="1:6" x14ac:dyDescent="0.25">
      <c r="A19" s="81" t="s">
        <v>48</v>
      </c>
      <c r="B19" s="81"/>
      <c r="C19" s="49" t="s">
        <v>92</v>
      </c>
      <c r="D19" s="49">
        <v>2012</v>
      </c>
      <c r="E19" s="49">
        <v>2013</v>
      </c>
      <c r="F19" s="49">
        <v>2026</v>
      </c>
    </row>
    <row r="20" spans="1:6" x14ac:dyDescent="0.25">
      <c r="A20" s="50" t="s">
        <v>49</v>
      </c>
      <c r="B20" s="50" t="s">
        <v>60</v>
      </c>
      <c r="C20" s="51">
        <v>0</v>
      </c>
      <c r="D20" s="51">
        <v>0</v>
      </c>
      <c r="E20" s="51">
        <v>0</v>
      </c>
      <c r="F20" s="52">
        <v>0</v>
      </c>
    </row>
    <row r="21" spans="1:6" x14ac:dyDescent="0.25">
      <c r="A21" s="82" t="s">
        <v>50</v>
      </c>
      <c r="B21" s="50" t="s">
        <v>88</v>
      </c>
      <c r="C21" s="52">
        <v>0</v>
      </c>
      <c r="D21" s="52">
        <v>0</v>
      </c>
      <c r="E21" s="52">
        <v>0</v>
      </c>
      <c r="F21" s="52">
        <v>0</v>
      </c>
    </row>
    <row r="22" spans="1:6" x14ac:dyDescent="0.25">
      <c r="A22" s="82"/>
      <c r="B22" s="50" t="s">
        <v>52</v>
      </c>
      <c r="C22" s="52">
        <v>0</v>
      </c>
      <c r="D22" s="52">
        <v>0</v>
      </c>
      <c r="E22" s="52">
        <v>0</v>
      </c>
      <c r="F22" s="52">
        <v>0</v>
      </c>
    </row>
    <row r="23" spans="1:6" x14ac:dyDescent="0.25">
      <c r="A23" s="82"/>
      <c r="B23" s="50" t="s">
        <v>53</v>
      </c>
      <c r="C23" s="52">
        <v>0</v>
      </c>
      <c r="D23" s="52">
        <v>0</v>
      </c>
      <c r="E23" s="52">
        <v>0</v>
      </c>
      <c r="F23" s="52">
        <v>0</v>
      </c>
    </row>
    <row r="24" spans="1:6" x14ac:dyDescent="0.25">
      <c r="A24" s="82"/>
      <c r="B24" s="50" t="s">
        <v>136</v>
      </c>
      <c r="C24" s="52">
        <v>0</v>
      </c>
      <c r="D24" s="52">
        <v>0</v>
      </c>
      <c r="E24" s="52">
        <v>0</v>
      </c>
      <c r="F24" s="52">
        <v>0</v>
      </c>
    </row>
    <row r="25" spans="1:6" x14ac:dyDescent="0.25">
      <c r="A25" s="82"/>
      <c r="B25" s="50" t="s">
        <v>54</v>
      </c>
      <c r="C25" s="52">
        <v>0</v>
      </c>
      <c r="D25" s="52">
        <v>0</v>
      </c>
      <c r="E25" s="52">
        <v>0</v>
      </c>
      <c r="F25" s="52">
        <v>0</v>
      </c>
    </row>
    <row r="26" spans="1:6" x14ac:dyDescent="0.25">
      <c r="A26" s="82"/>
      <c r="B26" s="50" t="s">
        <v>91</v>
      </c>
      <c r="C26" s="52">
        <v>0</v>
      </c>
      <c r="D26" s="52">
        <v>0</v>
      </c>
      <c r="E26" s="52">
        <v>0</v>
      </c>
      <c r="F26" s="52">
        <v>0</v>
      </c>
    </row>
    <row r="27" spans="1:6" x14ac:dyDescent="0.25">
      <c r="A27" s="82"/>
      <c r="B27" s="50" t="s">
        <v>56</v>
      </c>
      <c r="C27" s="52">
        <v>0</v>
      </c>
      <c r="D27" s="52">
        <v>0</v>
      </c>
      <c r="E27" s="52">
        <v>0</v>
      </c>
      <c r="F27" s="52">
        <v>0</v>
      </c>
    </row>
    <row r="28" spans="1:6" x14ac:dyDescent="0.25">
      <c r="A28" s="82"/>
      <c r="B28" s="50" t="s">
        <v>57</v>
      </c>
      <c r="C28" s="52">
        <v>0</v>
      </c>
      <c r="D28" s="52">
        <v>0</v>
      </c>
      <c r="E28" s="52">
        <v>0</v>
      </c>
      <c r="F28" s="52">
        <v>0</v>
      </c>
    </row>
    <row r="29" spans="1:6" x14ac:dyDescent="0.25">
      <c r="A29" s="82"/>
      <c r="B29" s="50" t="s">
        <v>58</v>
      </c>
      <c r="C29" s="52">
        <v>0</v>
      </c>
      <c r="D29" s="52">
        <v>0</v>
      </c>
      <c r="E29" s="52">
        <v>0</v>
      </c>
      <c r="F29" s="52">
        <v>0</v>
      </c>
    </row>
    <row r="30" spans="1:6" x14ac:dyDescent="0.25">
      <c r="A30" s="82"/>
      <c r="B30" s="50" t="s">
        <v>64</v>
      </c>
      <c r="C30" s="52">
        <v>0</v>
      </c>
      <c r="D30" s="52">
        <v>0</v>
      </c>
      <c r="E30" s="52">
        <v>0</v>
      </c>
      <c r="F30" s="52">
        <v>0</v>
      </c>
    </row>
    <row r="31" spans="1:6" x14ac:dyDescent="0.25">
      <c r="A31" s="82"/>
      <c r="B31" s="53" t="s">
        <v>135</v>
      </c>
      <c r="C31" s="52">
        <v>0</v>
      </c>
      <c r="D31" s="52">
        <v>0</v>
      </c>
      <c r="E31" s="52">
        <v>0</v>
      </c>
      <c r="F31" s="52">
        <v>0</v>
      </c>
    </row>
    <row r="32" spans="1:6" x14ac:dyDescent="0.25">
      <c r="A32" s="82"/>
      <c r="B32" s="84" t="s">
        <v>51</v>
      </c>
      <c r="C32" s="85"/>
      <c r="D32" s="85"/>
      <c r="E32" s="86"/>
      <c r="F32" s="54">
        <f>H62</f>
        <v>0</v>
      </c>
    </row>
    <row r="33" spans="1:8" x14ac:dyDescent="0.25">
      <c r="A33" s="82"/>
      <c r="B33" s="83" t="s">
        <v>115</v>
      </c>
      <c r="C33" s="83">
        <v>0</v>
      </c>
      <c r="D33" s="83">
        <v>0</v>
      </c>
      <c r="E33" s="83">
        <v>0</v>
      </c>
      <c r="F33" s="55">
        <f>H50</f>
        <v>0</v>
      </c>
    </row>
    <row r="34" spans="1:8" x14ac:dyDescent="0.25">
      <c r="A34" s="82"/>
      <c r="B34" s="83" t="s">
        <v>62</v>
      </c>
      <c r="C34" s="83"/>
      <c r="D34" s="83"/>
      <c r="E34" s="83"/>
      <c r="F34" s="55">
        <f>IF(H105&lt;0,0,H105)</f>
        <v>0</v>
      </c>
    </row>
    <row r="35" spans="1:8" x14ac:dyDescent="0.25">
      <c r="A35" s="98" t="s">
        <v>55</v>
      </c>
      <c r="B35" s="98"/>
      <c r="C35" s="56">
        <f>C20-C21-C22-C23-C25-C26-C27-C28-C29-C30-C32-C33</f>
        <v>0</v>
      </c>
      <c r="D35" s="56">
        <f>D20-D21-D22-D23-D25-D26-D27-D28-D29-D30-D32-D33</f>
        <v>0</v>
      </c>
      <c r="E35" s="56">
        <f>E20-E21-E22-E23-E25-E26-E27-E28-E29-E30-E32-E33</f>
        <v>0</v>
      </c>
      <c r="F35" s="100">
        <f>F20-F21-F22-F23-F24-F25-F26-F27-F28-F29-F30-F31-F32-F33-F34</f>
        <v>0</v>
      </c>
    </row>
    <row r="36" spans="1:8" x14ac:dyDescent="0.25">
      <c r="A36" s="98" t="s">
        <v>93</v>
      </c>
      <c r="B36" s="98"/>
      <c r="C36" s="98"/>
      <c r="D36" s="98"/>
      <c r="E36" s="56">
        <f>IF(D35=0,C35,(C35+D35+E35)/3)</f>
        <v>0</v>
      </c>
      <c r="F36" s="100"/>
    </row>
    <row r="38" spans="1:8" ht="13.8" x14ac:dyDescent="0.25">
      <c r="A38" s="99" t="s">
        <v>137</v>
      </c>
      <c r="B38" s="99"/>
      <c r="C38" s="38" t="s">
        <v>66</v>
      </c>
      <c r="D38" s="40">
        <v>0</v>
      </c>
      <c r="E38" s="38" t="s">
        <v>67</v>
      </c>
      <c r="F38" s="34">
        <v>0</v>
      </c>
    </row>
    <row r="39" spans="1:8" x14ac:dyDescent="0.25">
      <c r="A39" s="73" t="s">
        <v>18</v>
      </c>
      <c r="B39" s="73"/>
    </row>
    <row r="40" spans="1:8" x14ac:dyDescent="0.25">
      <c r="C40" s="42"/>
      <c r="D40" s="42"/>
      <c r="E40" s="42"/>
      <c r="F40" s="42"/>
    </row>
    <row r="41" spans="1:8" ht="13.8" x14ac:dyDescent="0.25">
      <c r="A41" s="178" t="s">
        <v>116</v>
      </c>
      <c r="B41" s="178"/>
      <c r="C41" s="178"/>
      <c r="D41" s="178"/>
      <c r="E41" s="178"/>
      <c r="F41" s="178"/>
      <c r="G41" s="178"/>
      <c r="H41" s="178"/>
    </row>
    <row r="42" spans="1:8" x14ac:dyDescent="0.25">
      <c r="A42" s="179"/>
      <c r="B42" s="179"/>
      <c r="C42" s="179"/>
      <c r="D42" s="179"/>
      <c r="E42" s="179"/>
      <c r="F42" s="179"/>
      <c r="G42" s="179"/>
      <c r="H42" s="179"/>
    </row>
    <row r="43" spans="1:8" x14ac:dyDescent="0.25">
      <c r="A43" s="180" t="s">
        <v>90</v>
      </c>
      <c r="B43" s="181"/>
      <c r="C43" s="181"/>
      <c r="D43" s="181"/>
      <c r="E43" s="181"/>
      <c r="F43" s="181"/>
      <c r="G43" s="181"/>
      <c r="H43" s="182"/>
    </row>
    <row r="44" spans="1:8" x14ac:dyDescent="0.25">
      <c r="A44" s="183" t="s">
        <v>124</v>
      </c>
      <c r="B44" s="183" t="s">
        <v>117</v>
      </c>
      <c r="C44" s="183" t="s">
        <v>2</v>
      </c>
      <c r="D44" s="183" t="s">
        <v>70</v>
      </c>
      <c r="E44" s="183" t="s">
        <v>70</v>
      </c>
      <c r="F44" s="183" t="s">
        <v>0</v>
      </c>
      <c r="G44" s="184" t="s">
        <v>89</v>
      </c>
      <c r="H44" s="184" t="s">
        <v>71</v>
      </c>
    </row>
    <row r="45" spans="1:8" x14ac:dyDescent="0.25">
      <c r="A45" s="183" t="s">
        <v>119</v>
      </c>
      <c r="B45" s="185">
        <f>19645.43-16314.57</f>
        <v>3330.8600000000006</v>
      </c>
      <c r="C45" s="185">
        <f t="shared" ref="C45" si="1">(B45/12)*13</f>
        <v>3608.4316666666673</v>
      </c>
      <c r="D45" s="186">
        <f>23.8%+8.5%+2.88%</f>
        <v>0.3518</v>
      </c>
      <c r="E45" s="185">
        <f>C45*D45</f>
        <v>1269.4462603333336</v>
      </c>
      <c r="F45" s="185">
        <f t="shared" ref="F45" si="2">C45+E45</f>
        <v>4877.8779270000014</v>
      </c>
      <c r="G45" s="187">
        <v>0</v>
      </c>
      <c r="H45" s="188">
        <f>F45*G45</f>
        <v>0</v>
      </c>
    </row>
    <row r="46" spans="1:8" x14ac:dyDescent="0.25">
      <c r="A46" s="183" t="s">
        <v>120</v>
      </c>
      <c r="B46" s="185">
        <f>20452.55-17244.71</f>
        <v>3207.84</v>
      </c>
      <c r="C46" s="185">
        <f t="shared" ref="C46:C47" si="3">(B46/12)*13</f>
        <v>3475.16</v>
      </c>
      <c r="D46" s="186">
        <f t="shared" ref="D46:D49" si="4">23.8%+8.5%+2.88%</f>
        <v>0.3518</v>
      </c>
      <c r="E46" s="185">
        <f t="shared" ref="E46:E48" si="5">C46*D46</f>
        <v>1222.5612879999999</v>
      </c>
      <c r="F46" s="185">
        <f t="shared" ref="F46:F48" si="6">C46+E46</f>
        <v>4697.7212879999997</v>
      </c>
      <c r="G46" s="187">
        <v>0</v>
      </c>
      <c r="H46" s="188">
        <f t="shared" ref="H46:H48" si="7">F46*G46</f>
        <v>0</v>
      </c>
    </row>
    <row r="47" spans="1:8" x14ac:dyDescent="0.25">
      <c r="A47" s="183" t="s">
        <v>121</v>
      </c>
      <c r="B47" s="185">
        <f>22986.59-19454.15</f>
        <v>3532.4399999999987</v>
      </c>
      <c r="C47" s="185">
        <f t="shared" si="3"/>
        <v>3826.8099999999986</v>
      </c>
      <c r="D47" s="186">
        <f t="shared" si="4"/>
        <v>0.3518</v>
      </c>
      <c r="E47" s="185">
        <f t="shared" si="5"/>
        <v>1346.2717579999994</v>
      </c>
      <c r="F47" s="185">
        <f t="shared" si="6"/>
        <v>5173.0817579999984</v>
      </c>
      <c r="G47" s="187">
        <v>0</v>
      </c>
      <c r="H47" s="188">
        <f t="shared" si="7"/>
        <v>0</v>
      </c>
    </row>
    <row r="48" spans="1:8" x14ac:dyDescent="0.25">
      <c r="A48" s="183" t="s">
        <v>122</v>
      </c>
      <c r="B48" s="185">
        <f>24941.67-21166.71</f>
        <v>3774.9599999999991</v>
      </c>
      <c r="C48" s="185">
        <f>(B48/12)*13</f>
        <v>4089.5399999999991</v>
      </c>
      <c r="D48" s="186">
        <f t="shared" si="4"/>
        <v>0.3518</v>
      </c>
      <c r="E48" s="185">
        <f t="shared" si="5"/>
        <v>1438.7001719999996</v>
      </c>
      <c r="F48" s="185">
        <f t="shared" si="6"/>
        <v>5528.2401719999989</v>
      </c>
      <c r="G48" s="187">
        <v>0</v>
      </c>
      <c r="H48" s="188">
        <f t="shared" si="7"/>
        <v>0</v>
      </c>
    </row>
    <row r="49" spans="1:9" x14ac:dyDescent="0.25">
      <c r="A49" s="183" t="s">
        <v>132</v>
      </c>
      <c r="B49" s="185">
        <f>50005.77-43310.9</f>
        <v>6694.8699999999953</v>
      </c>
      <c r="C49" s="185">
        <f>B49</f>
        <v>6694.8699999999953</v>
      </c>
      <c r="D49" s="186">
        <f t="shared" si="4"/>
        <v>0.3518</v>
      </c>
      <c r="E49" s="185">
        <f t="shared" ref="E49" si="8">C49*D49</f>
        <v>2355.2552659999983</v>
      </c>
      <c r="F49" s="185">
        <f t="shared" ref="F49" si="9">C49+E49</f>
        <v>9050.1252659999936</v>
      </c>
      <c r="G49" s="187">
        <v>0</v>
      </c>
      <c r="H49" s="188">
        <f t="shared" ref="H49" si="10">F49*G49</f>
        <v>0</v>
      </c>
    </row>
    <row r="50" spans="1:9" x14ac:dyDescent="0.25">
      <c r="A50" s="189" t="s">
        <v>19</v>
      </c>
      <c r="B50" s="189"/>
      <c r="C50" s="189"/>
      <c r="D50" s="189"/>
      <c r="E50" s="189"/>
      <c r="F50" s="189"/>
      <c r="G50" s="190">
        <f>SUM(G45:G49)</f>
        <v>0</v>
      </c>
      <c r="H50" s="191">
        <f>SUM(H45:H49)</f>
        <v>0</v>
      </c>
    </row>
    <row r="51" spans="1:9" x14ac:dyDescent="0.25">
      <c r="A51" s="18"/>
      <c r="B51" s="18"/>
      <c r="C51" s="18"/>
      <c r="D51" s="18"/>
      <c r="E51" s="18"/>
      <c r="F51" s="18"/>
      <c r="G51" s="18"/>
      <c r="H51" s="18"/>
    </row>
    <row r="52" spans="1:9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ht="13.8" x14ac:dyDescent="0.25">
      <c r="A53" s="74" t="s">
        <v>118</v>
      </c>
      <c r="B53" s="74"/>
      <c r="C53" s="74"/>
      <c r="D53" s="74"/>
      <c r="E53" s="74"/>
      <c r="F53" s="74"/>
      <c r="G53" s="74"/>
      <c r="H53" s="74"/>
      <c r="I53" s="18"/>
    </row>
    <row r="54" spans="1:9" x14ac:dyDescent="0.25">
      <c r="A54" s="57"/>
      <c r="B54" s="57"/>
      <c r="C54" s="57"/>
      <c r="D54" s="57"/>
      <c r="E54" s="57"/>
      <c r="F54" s="57"/>
      <c r="G54" s="57"/>
      <c r="H54" s="57"/>
      <c r="I54" s="18"/>
    </row>
    <row r="55" spans="1:9" x14ac:dyDescent="0.25">
      <c r="A55" s="103" t="s">
        <v>90</v>
      </c>
      <c r="B55" s="104"/>
      <c r="C55" s="104"/>
      <c r="D55" s="104"/>
      <c r="E55" s="104"/>
      <c r="F55" s="104"/>
      <c r="G55" s="104"/>
      <c r="H55" s="105"/>
      <c r="I55" s="18"/>
    </row>
    <row r="56" spans="1:9" x14ac:dyDescent="0.25">
      <c r="A56" s="58" t="s">
        <v>69</v>
      </c>
      <c r="B56" s="58" t="s">
        <v>123</v>
      </c>
      <c r="C56" s="58" t="s">
        <v>2</v>
      </c>
      <c r="D56" s="58" t="s">
        <v>70</v>
      </c>
      <c r="E56" s="58" t="s">
        <v>70</v>
      </c>
      <c r="F56" s="58" t="s">
        <v>0</v>
      </c>
      <c r="G56" s="59" t="s">
        <v>89</v>
      </c>
      <c r="H56" s="59" t="s">
        <v>71</v>
      </c>
      <c r="I56" s="18"/>
    </row>
    <row r="57" spans="1:9" ht="12" customHeight="1" x14ac:dyDescent="0.25">
      <c r="A57" s="58" t="s">
        <v>119</v>
      </c>
      <c r="B57" s="60">
        <f>19645.43-18283.31</f>
        <v>1362.119999999999</v>
      </c>
      <c r="C57" s="60">
        <f t="shared" ref="C57:C60" si="11">(B57/12)*13</f>
        <v>1475.629999999999</v>
      </c>
      <c r="D57" s="61">
        <f>23.8%+8.5%+2.88%</f>
        <v>0.3518</v>
      </c>
      <c r="E57" s="60">
        <f>C57*D57</f>
        <v>519.12663399999963</v>
      </c>
      <c r="F57" s="60">
        <f t="shared" ref="F57:F60" si="12">C57+E57</f>
        <v>1994.7566339999985</v>
      </c>
      <c r="G57" s="62">
        <f>G45</f>
        <v>0</v>
      </c>
      <c r="H57" s="63">
        <f>F57*G57*2</f>
        <v>0</v>
      </c>
      <c r="I57" s="18"/>
    </row>
    <row r="58" spans="1:9" x14ac:dyDescent="0.25">
      <c r="A58" s="58" t="s">
        <v>120</v>
      </c>
      <c r="B58" s="60">
        <f>20452.55-19034.51</f>
        <v>1418.0400000000009</v>
      </c>
      <c r="C58" s="60">
        <f t="shared" si="11"/>
        <v>1536.2100000000009</v>
      </c>
      <c r="D58" s="61">
        <f t="shared" ref="D58:D61" si="13">23.8%+8.5%+2.88%</f>
        <v>0.3518</v>
      </c>
      <c r="E58" s="60">
        <f t="shared" ref="E58:E60" si="14">C58*D58</f>
        <v>540.43867800000032</v>
      </c>
      <c r="F58" s="60">
        <f t="shared" si="12"/>
        <v>2076.6486780000014</v>
      </c>
      <c r="G58" s="62">
        <f>G46</f>
        <v>0</v>
      </c>
      <c r="H58" s="63">
        <f t="shared" ref="H58:H60" si="15">F58*G58*2</f>
        <v>0</v>
      </c>
      <c r="I58" s="18"/>
    </row>
    <row r="59" spans="1:9" x14ac:dyDescent="0.25">
      <c r="A59" s="58" t="s">
        <v>121</v>
      </c>
      <c r="B59" s="60">
        <f>22986.59-21392.87</f>
        <v>1593.7200000000012</v>
      </c>
      <c r="C59" s="60">
        <f t="shared" si="11"/>
        <v>1726.5300000000011</v>
      </c>
      <c r="D59" s="61">
        <f t="shared" si="13"/>
        <v>0.3518</v>
      </c>
      <c r="E59" s="60">
        <f t="shared" si="14"/>
        <v>607.39325400000041</v>
      </c>
      <c r="F59" s="60">
        <f t="shared" si="12"/>
        <v>2333.9232540000016</v>
      </c>
      <c r="G59" s="62">
        <f>G47</f>
        <v>0</v>
      </c>
      <c r="H59" s="63">
        <f t="shared" si="15"/>
        <v>0</v>
      </c>
      <c r="I59" s="18"/>
    </row>
    <row r="60" spans="1:9" x14ac:dyDescent="0.25">
      <c r="A60" s="58" t="s">
        <v>122</v>
      </c>
      <c r="B60" s="60">
        <f>24941.67-23212.35</f>
        <v>1729.3199999999997</v>
      </c>
      <c r="C60" s="60">
        <f t="shared" si="11"/>
        <v>1873.4299999999998</v>
      </c>
      <c r="D60" s="61">
        <f t="shared" si="13"/>
        <v>0.3518</v>
      </c>
      <c r="E60" s="60">
        <f t="shared" si="14"/>
        <v>659.07267399999989</v>
      </c>
      <c r="F60" s="60">
        <f t="shared" si="12"/>
        <v>2532.5026739999998</v>
      </c>
      <c r="G60" s="62">
        <f>G48</f>
        <v>0</v>
      </c>
      <c r="H60" s="63">
        <f t="shared" si="15"/>
        <v>0</v>
      </c>
      <c r="I60" s="18"/>
    </row>
    <row r="61" spans="1:9" x14ac:dyDescent="0.25">
      <c r="A61" s="58" t="s">
        <v>132</v>
      </c>
      <c r="B61" s="60">
        <f>50005.77-47015.77</f>
        <v>2990</v>
      </c>
      <c r="C61" s="60">
        <f>B61</f>
        <v>2990</v>
      </c>
      <c r="D61" s="61">
        <f t="shared" si="13"/>
        <v>0.3518</v>
      </c>
      <c r="E61" s="60">
        <f t="shared" ref="E61" si="16">C61*D61</f>
        <v>1051.8820000000001</v>
      </c>
      <c r="F61" s="60">
        <f t="shared" ref="F61" si="17">C61+E61</f>
        <v>4041.8820000000001</v>
      </c>
      <c r="G61" s="62">
        <f>G49</f>
        <v>0</v>
      </c>
      <c r="H61" s="63">
        <f t="shared" ref="H61" si="18">F61*G61*2</f>
        <v>0</v>
      </c>
      <c r="I61" s="18"/>
    </row>
    <row r="62" spans="1:9" x14ac:dyDescent="0.25">
      <c r="A62" s="97" t="s">
        <v>19</v>
      </c>
      <c r="B62" s="97"/>
      <c r="C62" s="97"/>
      <c r="D62" s="97"/>
      <c r="E62" s="97"/>
      <c r="F62" s="97"/>
      <c r="G62" s="64">
        <f>SUM(G57:G61)</f>
        <v>0</v>
      </c>
      <c r="H62" s="65">
        <f>SUM(H57:H61)</f>
        <v>0</v>
      </c>
    </row>
    <row r="63" spans="1:9" x14ac:dyDescent="0.25">
      <c r="A63" s="18"/>
      <c r="B63" s="18"/>
      <c r="C63" s="18"/>
      <c r="D63" s="18"/>
      <c r="E63" s="18"/>
      <c r="F63" s="18"/>
    </row>
    <row r="64" spans="1:9" ht="13.8" x14ac:dyDescent="0.25">
      <c r="A64" s="106" t="s">
        <v>125</v>
      </c>
      <c r="B64" s="106"/>
      <c r="C64" s="106"/>
      <c r="D64" s="106"/>
      <c r="E64" s="106"/>
      <c r="F64" s="106"/>
      <c r="G64" s="106"/>
      <c r="H64" s="106"/>
    </row>
    <row r="66" spans="1:8" x14ac:dyDescent="0.25">
      <c r="A66" s="75" t="s">
        <v>90</v>
      </c>
      <c r="B66" s="76"/>
      <c r="C66" s="76"/>
      <c r="D66" s="76"/>
      <c r="E66" s="76"/>
      <c r="F66" s="76"/>
      <c r="G66" s="76"/>
      <c r="H66" s="77"/>
    </row>
    <row r="67" spans="1:8" x14ac:dyDescent="0.25">
      <c r="A67" s="5" t="s">
        <v>69</v>
      </c>
      <c r="B67" s="5" t="s">
        <v>123</v>
      </c>
      <c r="C67" s="5" t="s">
        <v>2</v>
      </c>
      <c r="D67" s="5" t="s">
        <v>126</v>
      </c>
      <c r="E67" s="5" t="s">
        <v>126</v>
      </c>
      <c r="F67" s="5" t="s">
        <v>0</v>
      </c>
      <c r="G67" s="2" t="s">
        <v>89</v>
      </c>
      <c r="H67" s="2" t="s">
        <v>71</v>
      </c>
    </row>
    <row r="68" spans="1:8" x14ac:dyDescent="0.25">
      <c r="A68" s="5" t="s">
        <v>119</v>
      </c>
      <c r="B68" s="27">
        <f>19645.43-18283.31</f>
        <v>1362.119999999999</v>
      </c>
      <c r="C68" s="27">
        <f t="shared" ref="C68:C71" si="19">(B68/12)*13</f>
        <v>1475.629999999999</v>
      </c>
      <c r="D68" s="28">
        <f>23.8%+2.88%</f>
        <v>0.26680000000000004</v>
      </c>
      <c r="E68" s="27">
        <f>C68*D68</f>
        <v>393.69808399999977</v>
      </c>
      <c r="F68" s="27">
        <f t="shared" ref="F68:F71" si="20">C68+E68</f>
        <v>1869.3280839999989</v>
      </c>
      <c r="G68" s="47">
        <f>G57</f>
        <v>0</v>
      </c>
      <c r="H68" s="11">
        <f>F68*G68*2</f>
        <v>0</v>
      </c>
    </row>
    <row r="69" spans="1:8" x14ac:dyDescent="0.25">
      <c r="A69" s="5" t="s">
        <v>120</v>
      </c>
      <c r="B69" s="27">
        <f>20452.55-19034.51</f>
        <v>1418.0400000000009</v>
      </c>
      <c r="C69" s="27">
        <f t="shared" si="19"/>
        <v>1536.2100000000009</v>
      </c>
      <c r="D69" s="28">
        <f t="shared" ref="D69:D72" si="21">23.8%+2.88%</f>
        <v>0.26680000000000004</v>
      </c>
      <c r="E69" s="27">
        <f t="shared" ref="E69:E71" si="22">C69*D69</f>
        <v>409.86082800000031</v>
      </c>
      <c r="F69" s="27">
        <f t="shared" si="20"/>
        <v>1946.0708280000013</v>
      </c>
      <c r="G69" s="47">
        <f>G58</f>
        <v>0</v>
      </c>
      <c r="H69" s="11">
        <f t="shared" ref="H69:H71" si="23">F69*G69*2</f>
        <v>0</v>
      </c>
    </row>
    <row r="70" spans="1:8" x14ac:dyDescent="0.25">
      <c r="A70" s="5" t="s">
        <v>121</v>
      </c>
      <c r="B70" s="27">
        <f>22986.59-21392.87</f>
        <v>1593.7200000000012</v>
      </c>
      <c r="C70" s="27">
        <f t="shared" si="19"/>
        <v>1726.5300000000011</v>
      </c>
      <c r="D70" s="28">
        <f t="shared" si="21"/>
        <v>0.26680000000000004</v>
      </c>
      <c r="E70" s="27">
        <f t="shared" si="22"/>
        <v>460.63820400000037</v>
      </c>
      <c r="F70" s="27">
        <f t="shared" si="20"/>
        <v>2187.1682040000014</v>
      </c>
      <c r="G70" s="47">
        <f>G59</f>
        <v>0</v>
      </c>
      <c r="H70" s="11">
        <f t="shared" si="23"/>
        <v>0</v>
      </c>
    </row>
    <row r="71" spans="1:8" x14ac:dyDescent="0.25">
      <c r="A71" s="5" t="s">
        <v>122</v>
      </c>
      <c r="B71" s="27">
        <f>24941.67-23212.35</f>
        <v>1729.3199999999997</v>
      </c>
      <c r="C71" s="27">
        <f t="shared" si="19"/>
        <v>1873.4299999999998</v>
      </c>
      <c r="D71" s="28">
        <f t="shared" si="21"/>
        <v>0.26680000000000004</v>
      </c>
      <c r="E71" s="27">
        <f t="shared" si="22"/>
        <v>499.83112400000005</v>
      </c>
      <c r="F71" s="27">
        <f t="shared" si="20"/>
        <v>2373.2611239999997</v>
      </c>
      <c r="G71" s="47">
        <f>G60</f>
        <v>0</v>
      </c>
      <c r="H71" s="11">
        <f t="shared" si="23"/>
        <v>0</v>
      </c>
    </row>
    <row r="72" spans="1:8" x14ac:dyDescent="0.25">
      <c r="A72" s="5" t="s">
        <v>132</v>
      </c>
      <c r="B72" s="27">
        <f>50005.77-47015.77</f>
        <v>2990</v>
      </c>
      <c r="C72" s="27">
        <f>B72</f>
        <v>2990</v>
      </c>
      <c r="D72" s="28">
        <f t="shared" si="21"/>
        <v>0.26680000000000004</v>
      </c>
      <c r="E72" s="27">
        <f t="shared" ref="E72" si="24">C72*D72</f>
        <v>797.73200000000008</v>
      </c>
      <c r="F72" s="27">
        <f t="shared" ref="F72" si="25">C72+E72</f>
        <v>3787.732</v>
      </c>
      <c r="G72" s="47">
        <f>G61</f>
        <v>0</v>
      </c>
      <c r="H72" s="11">
        <f t="shared" ref="H72" si="26">F72*G72*2</f>
        <v>0</v>
      </c>
    </row>
    <row r="73" spans="1:8" x14ac:dyDescent="0.25">
      <c r="A73" s="78" t="s">
        <v>19</v>
      </c>
      <c r="B73" s="78"/>
      <c r="C73" s="78"/>
      <c r="D73" s="78"/>
      <c r="E73" s="78"/>
      <c r="F73" s="78"/>
      <c r="G73" s="30">
        <f>SUM(G68:G72)</f>
        <v>0</v>
      </c>
      <c r="H73" s="6">
        <f>SUM(H68:H72)</f>
        <v>0</v>
      </c>
    </row>
    <row r="74" spans="1:8" x14ac:dyDescent="0.25">
      <c r="A74" s="18"/>
      <c r="B74" s="18"/>
      <c r="C74" s="18"/>
      <c r="D74" s="18"/>
      <c r="E74" s="18"/>
      <c r="F74" s="18"/>
    </row>
    <row r="75" spans="1:8" x14ac:dyDescent="0.25">
      <c r="A75" s="73" t="s">
        <v>18</v>
      </c>
      <c r="B75" s="73"/>
      <c r="C75" s="18"/>
      <c r="D75" s="18"/>
      <c r="E75" s="18"/>
      <c r="F75" s="18"/>
    </row>
    <row r="76" spans="1:8" x14ac:dyDescent="0.25">
      <c r="A76" s="18"/>
      <c r="B76" s="18"/>
      <c r="C76" s="18"/>
      <c r="D76" s="18"/>
      <c r="E76" s="18"/>
      <c r="F76" s="18"/>
    </row>
    <row r="77" spans="1:8" x14ac:dyDescent="0.25">
      <c r="A77" s="18"/>
      <c r="B77" s="18"/>
      <c r="C77" s="18"/>
      <c r="D77" s="18"/>
      <c r="E77" s="18"/>
      <c r="F77" s="18"/>
    </row>
    <row r="78" spans="1:8" x14ac:dyDescent="0.25">
      <c r="A78" s="18"/>
      <c r="B78" s="18"/>
      <c r="C78" s="18"/>
      <c r="D78" s="18"/>
      <c r="E78" s="18"/>
      <c r="F78" s="18"/>
    </row>
    <row r="79" spans="1:8" x14ac:dyDescent="0.25">
      <c r="A79" s="18"/>
      <c r="B79" s="18"/>
      <c r="C79" s="18"/>
      <c r="D79" s="18"/>
      <c r="E79" s="18"/>
      <c r="F79" s="18"/>
    </row>
    <row r="80" spans="1:8" x14ac:dyDescent="0.25">
      <c r="A80" s="18"/>
      <c r="B80" s="18"/>
      <c r="C80" s="18"/>
      <c r="D80" s="18"/>
      <c r="E80" s="18"/>
      <c r="F80" s="18"/>
    </row>
    <row r="81" spans="1:8" ht="13.8" x14ac:dyDescent="0.25">
      <c r="A81" s="74" t="s">
        <v>83</v>
      </c>
      <c r="B81" s="74"/>
      <c r="C81" s="74"/>
      <c r="D81" s="74"/>
      <c r="E81" s="74"/>
      <c r="F81" s="74"/>
      <c r="G81" s="74"/>
      <c r="H81" s="74"/>
    </row>
    <row r="82" spans="1:8" x14ac:dyDescent="0.25">
      <c r="A82" s="57"/>
      <c r="B82" s="57"/>
      <c r="C82" s="57"/>
      <c r="D82" s="57"/>
      <c r="E82" s="57"/>
      <c r="F82" s="57"/>
      <c r="G82" s="57"/>
      <c r="H82" s="57"/>
    </row>
    <row r="83" spans="1:8" ht="13.95" customHeight="1" x14ac:dyDescent="0.25">
      <c r="A83" s="94" t="s">
        <v>73</v>
      </c>
      <c r="B83" s="95"/>
      <c r="C83" s="95"/>
      <c r="D83" s="95"/>
      <c r="E83" s="95"/>
      <c r="F83" s="95"/>
      <c r="G83" s="95"/>
      <c r="H83" s="96"/>
    </row>
    <row r="84" spans="1:8" x14ac:dyDescent="0.25">
      <c r="A84" s="58" t="s">
        <v>74</v>
      </c>
      <c r="B84" s="58" t="s">
        <v>82</v>
      </c>
      <c r="C84" s="58" t="s">
        <v>2</v>
      </c>
      <c r="D84" s="58" t="s">
        <v>70</v>
      </c>
      <c r="E84" s="58" t="s">
        <v>70</v>
      </c>
      <c r="F84" s="58" t="s">
        <v>0</v>
      </c>
      <c r="G84" s="59" t="s">
        <v>72</v>
      </c>
      <c r="H84" s="59" t="s">
        <v>71</v>
      </c>
    </row>
    <row r="85" spans="1:8" x14ac:dyDescent="0.25">
      <c r="A85" s="58" t="s">
        <v>75</v>
      </c>
      <c r="B85" s="60">
        <v>16314.57</v>
      </c>
      <c r="C85" s="60">
        <f t="shared" ref="C85:C90" si="27">(B85/12)*13</f>
        <v>17674.1175</v>
      </c>
      <c r="D85" s="61">
        <f t="shared" ref="D85:D91" si="28">23.8%+8.5%+2.88%</f>
        <v>0.3518</v>
      </c>
      <c r="E85" s="60">
        <f>C85*D85</f>
        <v>6217.7545365000005</v>
      </c>
      <c r="F85" s="60">
        <f t="shared" ref="F85:F90" si="29">C85+E85</f>
        <v>23891.872036500001</v>
      </c>
      <c r="G85" s="66">
        <v>0</v>
      </c>
      <c r="H85" s="63">
        <f>F85*G85</f>
        <v>0</v>
      </c>
    </row>
    <row r="86" spans="1:8" x14ac:dyDescent="0.25">
      <c r="A86" s="58" t="s">
        <v>77</v>
      </c>
      <c r="B86" s="60">
        <v>17244.71</v>
      </c>
      <c r="C86" s="60">
        <f t="shared" si="27"/>
        <v>18681.769166666665</v>
      </c>
      <c r="D86" s="61">
        <f t="shared" si="28"/>
        <v>0.3518</v>
      </c>
      <c r="E86" s="60">
        <f t="shared" ref="E86:E90" si="30">C86*D86</f>
        <v>6572.2463928333327</v>
      </c>
      <c r="F86" s="60">
        <f t="shared" si="29"/>
        <v>25254.015559499996</v>
      </c>
      <c r="G86" s="66">
        <v>0</v>
      </c>
      <c r="H86" s="63">
        <f t="shared" ref="H86:H90" si="31">F86*G86</f>
        <v>0</v>
      </c>
    </row>
    <row r="87" spans="1:8" x14ac:dyDescent="0.25">
      <c r="A87" s="58" t="s">
        <v>78</v>
      </c>
      <c r="B87" s="60">
        <v>18229.919999999998</v>
      </c>
      <c r="C87" s="60">
        <f t="shared" si="27"/>
        <v>19749.079999999998</v>
      </c>
      <c r="D87" s="61">
        <f t="shared" si="28"/>
        <v>0.3518</v>
      </c>
      <c r="E87" s="60">
        <f t="shared" si="30"/>
        <v>6947.7263439999997</v>
      </c>
      <c r="F87" s="60">
        <f t="shared" si="29"/>
        <v>26696.806343999997</v>
      </c>
      <c r="G87" s="66">
        <v>0</v>
      </c>
      <c r="H87" s="63">
        <f t="shared" si="31"/>
        <v>0</v>
      </c>
    </row>
    <row r="88" spans="1:8" x14ac:dyDescent="0.25">
      <c r="A88" s="58" t="s">
        <v>76</v>
      </c>
      <c r="B88" s="60">
        <v>19454.150000000001</v>
      </c>
      <c r="C88" s="60">
        <f t="shared" si="27"/>
        <v>21075.32916666667</v>
      </c>
      <c r="D88" s="61">
        <f t="shared" si="28"/>
        <v>0.3518</v>
      </c>
      <c r="E88" s="60">
        <f t="shared" si="30"/>
        <v>7414.3008008333345</v>
      </c>
      <c r="F88" s="60">
        <f t="shared" si="29"/>
        <v>28489.629967500005</v>
      </c>
      <c r="G88" s="66">
        <v>0</v>
      </c>
      <c r="H88" s="63">
        <f t="shared" si="31"/>
        <v>0</v>
      </c>
    </row>
    <row r="89" spans="1:8" x14ac:dyDescent="0.25">
      <c r="A89" s="58" t="s">
        <v>79</v>
      </c>
      <c r="B89" s="60">
        <v>21166.71</v>
      </c>
      <c r="C89" s="60">
        <f t="shared" si="27"/>
        <v>22930.602500000001</v>
      </c>
      <c r="D89" s="61">
        <f t="shared" si="28"/>
        <v>0.3518</v>
      </c>
      <c r="E89" s="60">
        <f t="shared" si="30"/>
        <v>8066.9859595000007</v>
      </c>
      <c r="F89" s="60">
        <f t="shared" si="29"/>
        <v>30997.588459500003</v>
      </c>
      <c r="G89" s="66">
        <v>0</v>
      </c>
      <c r="H89" s="63">
        <f t="shared" si="31"/>
        <v>0</v>
      </c>
    </row>
    <row r="90" spans="1:8" x14ac:dyDescent="0.25">
      <c r="A90" s="58" t="s">
        <v>80</v>
      </c>
      <c r="B90" s="60">
        <v>24338.14</v>
      </c>
      <c r="C90" s="60">
        <f t="shared" si="27"/>
        <v>26366.318333333333</v>
      </c>
      <c r="D90" s="61">
        <f t="shared" si="28"/>
        <v>0.3518</v>
      </c>
      <c r="E90" s="60">
        <f t="shared" si="30"/>
        <v>9275.6707896666667</v>
      </c>
      <c r="F90" s="60">
        <f t="shared" si="29"/>
        <v>35641.989122999999</v>
      </c>
      <c r="G90" s="66">
        <v>0</v>
      </c>
      <c r="H90" s="63">
        <f t="shared" si="31"/>
        <v>0</v>
      </c>
    </row>
    <row r="91" spans="1:8" x14ac:dyDescent="0.25">
      <c r="A91" s="58" t="s">
        <v>134</v>
      </c>
      <c r="B91" s="60">
        <v>43310.9</v>
      </c>
      <c r="C91" s="60">
        <f>B91</f>
        <v>43310.9</v>
      </c>
      <c r="D91" s="61">
        <f t="shared" si="28"/>
        <v>0.3518</v>
      </c>
      <c r="E91" s="60">
        <f t="shared" ref="E91" si="32">C91*D91</f>
        <v>15236.77462</v>
      </c>
      <c r="F91" s="60">
        <f t="shared" ref="F91" si="33">C91+E91</f>
        <v>58547.674620000005</v>
      </c>
      <c r="G91" s="66">
        <v>0</v>
      </c>
      <c r="H91" s="63">
        <f t="shared" ref="H91" si="34">F91*G91</f>
        <v>0</v>
      </c>
    </row>
    <row r="92" spans="1:8" x14ac:dyDescent="0.25">
      <c r="A92" s="97" t="s">
        <v>19</v>
      </c>
      <c r="B92" s="97"/>
      <c r="C92" s="97"/>
      <c r="D92" s="97"/>
      <c r="E92" s="97"/>
      <c r="F92" s="97"/>
      <c r="G92" s="64">
        <f>SUM(G85:G91)</f>
        <v>0</v>
      </c>
      <c r="H92" s="65">
        <f>SUM(H85:H91)</f>
        <v>0</v>
      </c>
    </row>
    <row r="93" spans="1:8" x14ac:dyDescent="0.25">
      <c r="A93" s="57"/>
      <c r="B93" s="57"/>
      <c r="C93" s="57"/>
      <c r="D93" s="57"/>
      <c r="E93" s="57"/>
      <c r="F93" s="57"/>
      <c r="G93" s="57"/>
      <c r="H93" s="57"/>
    </row>
    <row r="94" spans="1:8" ht="12" customHeight="1" x14ac:dyDescent="0.25">
      <c r="A94" s="94" t="s">
        <v>81</v>
      </c>
      <c r="B94" s="95"/>
      <c r="C94" s="95"/>
      <c r="D94" s="95"/>
      <c r="E94" s="95"/>
      <c r="F94" s="95"/>
      <c r="G94" s="95"/>
      <c r="H94" s="96"/>
    </row>
    <row r="95" spans="1:8" x14ac:dyDescent="0.25">
      <c r="A95" s="58" t="s">
        <v>74</v>
      </c>
      <c r="B95" s="58" t="s">
        <v>82</v>
      </c>
      <c r="C95" s="58" t="s">
        <v>2</v>
      </c>
      <c r="D95" s="58" t="s">
        <v>70</v>
      </c>
      <c r="E95" s="58" t="s">
        <v>70</v>
      </c>
      <c r="F95" s="58" t="s">
        <v>0</v>
      </c>
      <c r="G95" s="59" t="s">
        <v>85</v>
      </c>
      <c r="H95" s="59" t="s">
        <v>71</v>
      </c>
    </row>
    <row r="96" spans="1:8" x14ac:dyDescent="0.25">
      <c r="A96" s="58" t="s">
        <v>75</v>
      </c>
      <c r="B96" s="60">
        <v>16314.57</v>
      </c>
      <c r="C96" s="60">
        <f t="shared" ref="C96:C101" si="35">(B96/12)*13</f>
        <v>17674.1175</v>
      </c>
      <c r="D96" s="61">
        <f t="shared" ref="D96:D102" si="36">23.8%+8.5%+2.88%</f>
        <v>0.3518</v>
      </c>
      <c r="E96" s="60">
        <f>C96*D96</f>
        <v>6217.7545365000005</v>
      </c>
      <c r="F96" s="60">
        <f t="shared" ref="F96:F102" si="37">C96+E96</f>
        <v>23891.872036500001</v>
      </c>
      <c r="G96" s="66">
        <v>0</v>
      </c>
      <c r="H96" s="63">
        <f>F96*G96</f>
        <v>0</v>
      </c>
    </row>
    <row r="97" spans="1:8" x14ac:dyDescent="0.25">
      <c r="A97" s="58" t="s">
        <v>77</v>
      </c>
      <c r="B97" s="60">
        <v>17244.71</v>
      </c>
      <c r="C97" s="60">
        <f t="shared" si="35"/>
        <v>18681.769166666665</v>
      </c>
      <c r="D97" s="61">
        <f t="shared" si="36"/>
        <v>0.3518</v>
      </c>
      <c r="E97" s="60">
        <f t="shared" ref="E97:E102" si="38">C97*D97</f>
        <v>6572.2463928333327</v>
      </c>
      <c r="F97" s="60">
        <f t="shared" si="37"/>
        <v>25254.015559499996</v>
      </c>
      <c r="G97" s="66">
        <v>0</v>
      </c>
      <c r="H97" s="63">
        <f t="shared" ref="H97:H102" si="39">F97*G97</f>
        <v>0</v>
      </c>
    </row>
    <row r="98" spans="1:8" x14ac:dyDescent="0.25">
      <c r="A98" s="58" t="s">
        <v>78</v>
      </c>
      <c r="B98" s="60">
        <v>18229.919999999998</v>
      </c>
      <c r="C98" s="60">
        <f t="shared" si="35"/>
        <v>19749.079999999998</v>
      </c>
      <c r="D98" s="61">
        <f t="shared" si="36"/>
        <v>0.3518</v>
      </c>
      <c r="E98" s="60">
        <f t="shared" si="38"/>
        <v>6947.7263439999997</v>
      </c>
      <c r="F98" s="60">
        <f t="shared" si="37"/>
        <v>26696.806343999997</v>
      </c>
      <c r="G98" s="66">
        <v>0</v>
      </c>
      <c r="H98" s="63">
        <f t="shared" si="39"/>
        <v>0</v>
      </c>
    </row>
    <row r="99" spans="1:8" x14ac:dyDescent="0.25">
      <c r="A99" s="58" t="s">
        <v>76</v>
      </c>
      <c r="B99" s="60">
        <v>19454.150000000001</v>
      </c>
      <c r="C99" s="60">
        <f t="shared" si="35"/>
        <v>21075.32916666667</v>
      </c>
      <c r="D99" s="61">
        <f t="shared" si="36"/>
        <v>0.3518</v>
      </c>
      <c r="E99" s="60">
        <f t="shared" si="38"/>
        <v>7414.3008008333345</v>
      </c>
      <c r="F99" s="60">
        <f t="shared" si="37"/>
        <v>28489.629967500005</v>
      </c>
      <c r="G99" s="66">
        <v>0</v>
      </c>
      <c r="H99" s="63">
        <f t="shared" si="39"/>
        <v>0</v>
      </c>
    </row>
    <row r="100" spans="1:8" x14ac:dyDescent="0.25">
      <c r="A100" s="58" t="s">
        <v>79</v>
      </c>
      <c r="B100" s="60">
        <v>21166.71</v>
      </c>
      <c r="C100" s="60">
        <f t="shared" si="35"/>
        <v>22930.602500000001</v>
      </c>
      <c r="D100" s="61">
        <f t="shared" si="36"/>
        <v>0.3518</v>
      </c>
      <c r="E100" s="60">
        <f t="shared" si="38"/>
        <v>8066.9859595000007</v>
      </c>
      <c r="F100" s="60">
        <f t="shared" si="37"/>
        <v>30997.588459500003</v>
      </c>
      <c r="G100" s="66">
        <v>0</v>
      </c>
      <c r="H100" s="63">
        <f t="shared" si="39"/>
        <v>0</v>
      </c>
    </row>
    <row r="101" spans="1:8" x14ac:dyDescent="0.25">
      <c r="A101" s="58" t="s">
        <v>80</v>
      </c>
      <c r="B101" s="60">
        <v>24338.14</v>
      </c>
      <c r="C101" s="60">
        <f t="shared" si="35"/>
        <v>26366.318333333333</v>
      </c>
      <c r="D101" s="61">
        <f t="shared" si="36"/>
        <v>0.3518</v>
      </c>
      <c r="E101" s="60">
        <f t="shared" si="38"/>
        <v>9275.6707896666667</v>
      </c>
      <c r="F101" s="60">
        <f t="shared" si="37"/>
        <v>35641.989122999999</v>
      </c>
      <c r="G101" s="66">
        <v>0</v>
      </c>
      <c r="H101" s="63">
        <f t="shared" si="39"/>
        <v>0</v>
      </c>
    </row>
    <row r="102" spans="1:8" x14ac:dyDescent="0.25">
      <c r="A102" s="58" t="s">
        <v>134</v>
      </c>
      <c r="B102" s="60">
        <v>43310.9</v>
      </c>
      <c r="C102" s="60">
        <f>B102</f>
        <v>43310.9</v>
      </c>
      <c r="D102" s="61">
        <f t="shared" si="36"/>
        <v>0.3518</v>
      </c>
      <c r="E102" s="60">
        <f t="shared" si="38"/>
        <v>15236.77462</v>
      </c>
      <c r="F102" s="60">
        <f t="shared" si="37"/>
        <v>58547.674620000005</v>
      </c>
      <c r="G102" s="66">
        <v>0</v>
      </c>
      <c r="H102" s="63">
        <f t="shared" si="39"/>
        <v>0</v>
      </c>
    </row>
    <row r="103" spans="1:8" x14ac:dyDescent="0.25">
      <c r="A103" s="97" t="s">
        <v>19</v>
      </c>
      <c r="B103" s="97"/>
      <c r="C103" s="97"/>
      <c r="D103" s="97"/>
      <c r="E103" s="97"/>
      <c r="F103" s="97"/>
      <c r="G103" s="64">
        <f>SUM(G96:G102)</f>
        <v>0</v>
      </c>
      <c r="H103" s="65">
        <f>SUM(H96:H102)</f>
        <v>0</v>
      </c>
    </row>
    <row r="104" spans="1:8" x14ac:dyDescent="0.25">
      <c r="A104" s="57"/>
      <c r="B104" s="57"/>
      <c r="C104" s="57"/>
      <c r="D104" s="57"/>
      <c r="E104" s="57"/>
      <c r="F104" s="57"/>
      <c r="G104" s="57"/>
      <c r="H104" s="57"/>
    </row>
    <row r="105" spans="1:8" x14ac:dyDescent="0.25">
      <c r="A105" s="94" t="s">
        <v>84</v>
      </c>
      <c r="B105" s="95"/>
      <c r="C105" s="95"/>
      <c r="D105" s="95"/>
      <c r="E105" s="95"/>
      <c r="F105" s="95"/>
      <c r="G105" s="95"/>
      <c r="H105" s="67">
        <f>H103-H92</f>
        <v>0</v>
      </c>
    </row>
    <row r="107" spans="1:8" x14ac:dyDescent="0.25">
      <c r="A107" s="73" t="s">
        <v>18</v>
      </c>
      <c r="B107" s="73"/>
    </row>
  </sheetData>
  <sheetProtection algorithmName="SHA-512" hashValue="c+Lgnf6tSeT/Vymizk/e8GFJ0L/7HIHfPziVKKM3MTc+LXgV9ZXfScnbkwx3QWxO4YbceQfuVjq2pQJtsaNcog==" saltValue="bS7X6JQil3pipMtCo90U2w==" spinCount="100000" sheet="1" objects="1" scenarios="1"/>
  <mergeCells count="35">
    <mergeCell ref="A53:H53"/>
    <mergeCell ref="A55:H55"/>
    <mergeCell ref="A62:F62"/>
    <mergeCell ref="A75:B75"/>
    <mergeCell ref="A64:H64"/>
    <mergeCell ref="A66:H66"/>
    <mergeCell ref="A73:F73"/>
    <mergeCell ref="A3:E3"/>
    <mergeCell ref="A6:A11"/>
    <mergeCell ref="A1:H1"/>
    <mergeCell ref="A105:G105"/>
    <mergeCell ref="A107:B107"/>
    <mergeCell ref="A81:H81"/>
    <mergeCell ref="A83:H83"/>
    <mergeCell ref="A92:F92"/>
    <mergeCell ref="A94:H94"/>
    <mergeCell ref="A103:F103"/>
    <mergeCell ref="A35:B35"/>
    <mergeCell ref="A38:B38"/>
    <mergeCell ref="A36:D36"/>
    <mergeCell ref="F35:F36"/>
    <mergeCell ref="A4:B4"/>
    <mergeCell ref="A12:B12"/>
    <mergeCell ref="A39:B39"/>
    <mergeCell ref="A41:H41"/>
    <mergeCell ref="A43:H43"/>
    <mergeCell ref="A50:F50"/>
    <mergeCell ref="A14:B15"/>
    <mergeCell ref="A16:D16"/>
    <mergeCell ref="A18:F18"/>
    <mergeCell ref="A19:B19"/>
    <mergeCell ref="A21:A34"/>
    <mergeCell ref="B34:E34"/>
    <mergeCell ref="B33:E33"/>
    <mergeCell ref="B32:E32"/>
  </mergeCells>
  <phoneticPr fontId="16" type="noConversion"/>
  <hyperlinks>
    <hyperlink ref="A107" r:id="rId1" xr:uid="{00000000-0004-0000-0000-000000000000}"/>
    <hyperlink ref="A39" r:id="rId2" xr:uid="{00000000-0004-0000-0000-000002000000}"/>
    <hyperlink ref="A75" r:id="rId3" xr:uid="{24FDC61A-1897-4AE7-B5A3-16A3A1561EE1}"/>
  </hyperlinks>
  <pageMargins left="0.23622047244094491" right="0.23622047244094491" top="0.74803149606299213" bottom="0.74803149606299213" header="0.31496062992125984" footer="0.31496062992125984"/>
  <pageSetup paperSize="9" orientation="landscape" r:id="rId4"/>
  <headerFoot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5"/>
  <sheetViews>
    <sheetView zoomScale="130" zoomScaleNormal="130" workbookViewId="0">
      <selection activeCell="L29" sqref="L29"/>
    </sheetView>
  </sheetViews>
  <sheetFormatPr defaultColWidth="8.88671875" defaultRowHeight="12" x14ac:dyDescent="0.3"/>
  <cols>
    <col min="1" max="1" width="16.88671875" style="1" customWidth="1"/>
    <col min="2" max="3" width="15" style="1" customWidth="1"/>
    <col min="4" max="4" width="14.88671875" style="1" customWidth="1"/>
    <col min="5" max="5" width="13.6640625" style="1" customWidth="1"/>
    <col min="6" max="6" width="13.33203125" style="1" customWidth="1"/>
    <col min="7" max="7" width="12.33203125" style="1" customWidth="1"/>
    <col min="8" max="8" width="13.33203125" style="1" customWidth="1"/>
    <col min="9" max="9" width="13.5546875" style="1" customWidth="1"/>
    <col min="10" max="10" width="13.6640625" style="1" customWidth="1"/>
    <col min="11" max="11" width="11.5546875" style="1" bestFit="1" customWidth="1"/>
    <col min="12" max="12" width="20.88671875" style="1" customWidth="1"/>
    <col min="13" max="13" width="9.6640625" style="1" bestFit="1" customWidth="1"/>
    <col min="14" max="16384" width="8.88671875" style="1"/>
  </cols>
  <sheetData>
    <row r="1" spans="1:12" ht="14.4" x14ac:dyDescent="0.3">
      <c r="A1" s="139" t="str">
        <f>'spese personale'!A1</f>
        <v>CALCOLO DEI DATI RELATIVI ALLE SPESE DI PERSONALE PER L'ANNUALITA' 2026 DEL COMUNE DI ___________________</v>
      </c>
      <c r="B1" s="139"/>
      <c r="C1" s="139"/>
      <c r="D1" s="139"/>
      <c r="E1" s="139"/>
      <c r="F1" s="139"/>
      <c r="G1" s="139"/>
      <c r="H1" s="139"/>
      <c r="I1" s="139"/>
      <c r="J1" s="139"/>
    </row>
    <row r="3" spans="1:12" ht="13.8" x14ac:dyDescent="0.3">
      <c r="A3" s="149" t="s">
        <v>68</v>
      </c>
      <c r="B3" s="149"/>
      <c r="C3" s="149"/>
      <c r="D3" s="149"/>
      <c r="F3" s="148" t="s">
        <v>44</v>
      </c>
      <c r="G3" s="148"/>
      <c r="H3" s="148"/>
      <c r="I3" s="148"/>
      <c r="J3" s="148"/>
    </row>
    <row r="4" spans="1:12" x14ac:dyDescent="0.3">
      <c r="A4" s="127" t="s">
        <v>39</v>
      </c>
      <c r="B4" s="132"/>
      <c r="C4" s="128"/>
      <c r="D4" s="7">
        <f>'spese personale'!C12</f>
        <v>0</v>
      </c>
      <c r="F4" s="142" t="s">
        <v>109</v>
      </c>
      <c r="G4" s="143"/>
      <c r="H4" s="143"/>
      <c r="I4" s="144"/>
      <c r="J4" s="68">
        <f>'spese personale'!E36</f>
        <v>0</v>
      </c>
    </row>
    <row r="5" spans="1:12" x14ac:dyDescent="0.3">
      <c r="A5" s="145" t="s">
        <v>26</v>
      </c>
      <c r="B5" s="146"/>
      <c r="C5" s="147"/>
      <c r="D5" s="7">
        <f>'spese personale'!D12</f>
        <v>0</v>
      </c>
      <c r="F5" s="142" t="s">
        <v>110</v>
      </c>
      <c r="G5" s="143"/>
      <c r="H5" s="143"/>
      <c r="I5" s="144"/>
      <c r="J5" s="68">
        <f>'spese personale'!F35</f>
        <v>0</v>
      </c>
    </row>
    <row r="6" spans="1:12" x14ac:dyDescent="0.3">
      <c r="A6" s="145" t="s">
        <v>27</v>
      </c>
      <c r="B6" s="146"/>
      <c r="C6" s="147"/>
      <c r="D6" s="7">
        <f>'spese personale'!E12</f>
        <v>0</v>
      </c>
      <c r="F6" s="150" t="s">
        <v>100</v>
      </c>
      <c r="G6" s="151"/>
      <c r="H6" s="151"/>
      <c r="I6" s="152"/>
      <c r="J6" s="69">
        <f>J4-J5</f>
        <v>0</v>
      </c>
    </row>
    <row r="8" spans="1:12" x14ac:dyDescent="0.3">
      <c r="A8" s="140" t="s">
        <v>5</v>
      </c>
      <c r="B8" s="141"/>
      <c r="C8" s="29" t="s">
        <v>15</v>
      </c>
      <c r="D8" s="3"/>
      <c r="E8" s="3"/>
      <c r="F8" s="3"/>
      <c r="G8" s="116" t="s">
        <v>16</v>
      </c>
      <c r="H8" s="116"/>
      <c r="I8" s="116"/>
      <c r="J8" s="116"/>
      <c r="K8" s="3"/>
      <c r="L8" s="3"/>
    </row>
    <row r="9" spans="1:12" x14ac:dyDescent="0.3">
      <c r="A9" s="127" t="s">
        <v>6</v>
      </c>
      <c r="B9" s="128"/>
      <c r="C9" s="4">
        <v>0.29499999999999998</v>
      </c>
      <c r="D9" s="3"/>
      <c r="E9" s="3"/>
      <c r="F9" s="3"/>
      <c r="G9" s="138" t="s">
        <v>5</v>
      </c>
      <c r="H9" s="138"/>
      <c r="I9" s="138"/>
      <c r="J9" s="5" t="s">
        <v>15</v>
      </c>
      <c r="K9" s="3"/>
      <c r="L9" s="3"/>
    </row>
    <row r="10" spans="1:12" x14ac:dyDescent="0.3">
      <c r="A10" s="127" t="s">
        <v>7</v>
      </c>
      <c r="B10" s="128"/>
      <c r="C10" s="4">
        <v>0.28599999999999998</v>
      </c>
      <c r="D10" s="3"/>
      <c r="E10" s="3"/>
      <c r="F10" s="3"/>
      <c r="G10" s="138" t="s">
        <v>6</v>
      </c>
      <c r="H10" s="138"/>
      <c r="I10" s="138"/>
      <c r="J10" s="4">
        <v>0.33500000000000002</v>
      </c>
      <c r="K10" s="3"/>
      <c r="L10" s="3"/>
    </row>
    <row r="11" spans="1:12" x14ac:dyDescent="0.3">
      <c r="A11" s="127" t="s">
        <v>8</v>
      </c>
      <c r="B11" s="128"/>
      <c r="C11" s="4">
        <v>0.27600000000000002</v>
      </c>
      <c r="D11" s="3"/>
      <c r="E11" s="3"/>
      <c r="F11" s="3"/>
      <c r="G11" s="138" t="s">
        <v>7</v>
      </c>
      <c r="H11" s="138"/>
      <c r="I11" s="138"/>
      <c r="J11" s="4">
        <v>0.32600000000000001</v>
      </c>
      <c r="K11" s="3"/>
      <c r="L11" s="3"/>
    </row>
    <row r="12" spans="1:12" x14ac:dyDescent="0.3">
      <c r="A12" s="127" t="s">
        <v>9</v>
      </c>
      <c r="B12" s="128"/>
      <c r="C12" s="4">
        <v>0.27200000000000002</v>
      </c>
      <c r="D12" s="3"/>
      <c r="E12" s="3"/>
      <c r="F12" s="3"/>
      <c r="G12" s="138" t="s">
        <v>8</v>
      </c>
      <c r="H12" s="138"/>
      <c r="I12" s="138"/>
      <c r="J12" s="4">
        <v>0.316</v>
      </c>
      <c r="K12" s="3"/>
      <c r="L12" s="3"/>
    </row>
    <row r="13" spans="1:12" x14ac:dyDescent="0.3">
      <c r="A13" s="127" t="s">
        <v>10</v>
      </c>
      <c r="B13" s="128"/>
      <c r="C13" s="4">
        <v>0.26900000000000002</v>
      </c>
      <c r="D13" s="3"/>
      <c r="E13" s="3"/>
      <c r="F13" s="3"/>
      <c r="G13" s="138" t="s">
        <v>9</v>
      </c>
      <c r="H13" s="138"/>
      <c r="I13" s="138"/>
      <c r="J13" s="4">
        <v>0.312</v>
      </c>
      <c r="K13" s="3"/>
      <c r="L13" s="3"/>
    </row>
    <row r="14" spans="1:12" x14ac:dyDescent="0.3">
      <c r="A14" s="127" t="s">
        <v>11</v>
      </c>
      <c r="B14" s="128"/>
      <c r="C14" s="4">
        <v>0.27</v>
      </c>
      <c r="D14" s="3"/>
      <c r="E14" s="3"/>
      <c r="F14" s="3"/>
      <c r="G14" s="138" t="s">
        <v>10</v>
      </c>
      <c r="H14" s="138"/>
      <c r="I14" s="138"/>
      <c r="J14" s="4">
        <v>0.309</v>
      </c>
    </row>
    <row r="15" spans="1:12" x14ac:dyDescent="0.3">
      <c r="A15" s="127" t="s">
        <v>12</v>
      </c>
      <c r="B15" s="128"/>
      <c r="C15" s="4">
        <v>0.27600000000000002</v>
      </c>
      <c r="D15" s="3"/>
      <c r="E15" s="3"/>
      <c r="F15" s="3"/>
      <c r="G15" s="138" t="s">
        <v>11</v>
      </c>
      <c r="H15" s="138"/>
      <c r="I15" s="138"/>
      <c r="J15" s="4">
        <v>0.31</v>
      </c>
    </row>
    <row r="16" spans="1:12" x14ac:dyDescent="0.3">
      <c r="A16" s="127" t="s">
        <v>13</v>
      </c>
      <c r="B16" s="128"/>
      <c r="C16" s="4">
        <v>0.28799999999999998</v>
      </c>
      <c r="D16" s="3"/>
      <c r="E16" s="3"/>
      <c r="F16" s="3"/>
      <c r="G16" s="138" t="s">
        <v>12</v>
      </c>
      <c r="H16" s="138"/>
      <c r="I16" s="138"/>
      <c r="J16" s="4">
        <v>0.316</v>
      </c>
    </row>
    <row r="17" spans="1:10" x14ac:dyDescent="0.3">
      <c r="A17" s="127" t="s">
        <v>14</v>
      </c>
      <c r="B17" s="128"/>
      <c r="C17" s="4">
        <v>0.253</v>
      </c>
      <c r="D17" s="3"/>
      <c r="E17" s="3"/>
      <c r="F17" s="3"/>
      <c r="G17" s="138" t="s">
        <v>13</v>
      </c>
      <c r="H17" s="138"/>
      <c r="I17" s="138"/>
      <c r="J17" s="4">
        <v>0.32800000000000001</v>
      </c>
    </row>
    <row r="18" spans="1:10" x14ac:dyDescent="0.3">
      <c r="G18" s="138" t="s">
        <v>14</v>
      </c>
      <c r="H18" s="138"/>
      <c r="I18" s="138"/>
      <c r="J18" s="4">
        <v>0.29299999999999998</v>
      </c>
    </row>
    <row r="20" spans="1:10" x14ac:dyDescent="0.3">
      <c r="A20" s="75" t="s">
        <v>33</v>
      </c>
      <c r="B20" s="76"/>
      <c r="C20" s="77"/>
      <c r="D20" s="29" t="s">
        <v>4</v>
      </c>
      <c r="F20" s="116" t="s">
        <v>99</v>
      </c>
      <c r="G20" s="116"/>
      <c r="H20" s="116"/>
      <c r="I20" s="116"/>
      <c r="J20" s="116"/>
    </row>
    <row r="21" spans="1:10" x14ac:dyDescent="0.3">
      <c r="A21" s="7">
        <f>'spese personale'!C15</f>
        <v>0</v>
      </c>
      <c r="B21" s="7">
        <f>'spese personale'!D15</f>
        <v>0</v>
      </c>
      <c r="C21" s="7">
        <f>'spese personale'!E15</f>
        <v>0</v>
      </c>
      <c r="D21" s="7">
        <f>AVERAGE(A21:C21)</f>
        <v>0</v>
      </c>
      <c r="F21" s="112" t="s">
        <v>15</v>
      </c>
      <c r="G21" s="112"/>
      <c r="H21" s="112"/>
      <c r="I21" s="112"/>
      <c r="J21" s="8">
        <v>0</v>
      </c>
    </row>
    <row r="22" spans="1:10" x14ac:dyDescent="0.3">
      <c r="A22" s="127" t="s">
        <v>37</v>
      </c>
      <c r="B22" s="132"/>
      <c r="C22" s="128"/>
      <c r="D22" s="7">
        <f>'spese personale'!E16</f>
        <v>0</v>
      </c>
      <c r="F22" s="126" t="s">
        <v>21</v>
      </c>
      <c r="G22" s="126"/>
      <c r="H22" s="126"/>
      <c r="I22" s="126"/>
      <c r="J22" s="9">
        <f>J21*D23</f>
        <v>0</v>
      </c>
    </row>
    <row r="23" spans="1:10" x14ac:dyDescent="0.3">
      <c r="A23" s="127" t="s">
        <v>17</v>
      </c>
      <c r="B23" s="132"/>
      <c r="C23" s="128"/>
      <c r="D23" s="7">
        <f>D21-D22</f>
        <v>0</v>
      </c>
      <c r="F23" s="126" t="s">
        <v>25</v>
      </c>
      <c r="G23" s="126"/>
      <c r="H23" s="126"/>
      <c r="I23" s="126"/>
      <c r="J23" s="9">
        <f>D25*D23</f>
        <v>0</v>
      </c>
    </row>
    <row r="24" spans="1:10" x14ac:dyDescent="0.3">
      <c r="A24" s="133" t="s">
        <v>24</v>
      </c>
      <c r="B24" s="134"/>
      <c r="C24" s="135"/>
      <c r="D24" s="10">
        <f>IF(D23=0,0,D4/D23)</f>
        <v>0</v>
      </c>
      <c r="F24" s="118" t="s">
        <v>22</v>
      </c>
      <c r="G24" s="118"/>
      <c r="H24" s="118"/>
      <c r="I24" s="118"/>
      <c r="J24" s="11">
        <f>IF((J23&lt;=J22),J23,J22)</f>
        <v>0</v>
      </c>
    </row>
    <row r="25" spans="1:10" x14ac:dyDescent="0.3">
      <c r="A25" s="155" t="s">
        <v>106</v>
      </c>
      <c r="B25" s="156"/>
      <c r="C25" s="157"/>
      <c r="D25" s="43">
        <f>IF(D24&gt;J21,D24,J21)</f>
        <v>0</v>
      </c>
      <c r="E25" s="20"/>
      <c r="F25" s="154" t="s">
        <v>45</v>
      </c>
      <c r="G25" s="154"/>
      <c r="H25" s="154"/>
      <c r="I25" s="154"/>
      <c r="J25" s="41">
        <v>0</v>
      </c>
    </row>
    <row r="26" spans="1:10" x14ac:dyDescent="0.3">
      <c r="A26" s="137" t="s">
        <v>34</v>
      </c>
      <c r="B26" s="137"/>
      <c r="C26" s="137"/>
      <c r="D26" s="137"/>
      <c r="E26" s="42"/>
      <c r="F26" s="126" t="s">
        <v>46</v>
      </c>
      <c r="G26" s="126"/>
      <c r="H26" s="126"/>
      <c r="I26" s="126"/>
      <c r="J26" s="41">
        <v>0</v>
      </c>
    </row>
    <row r="27" spans="1:10" x14ac:dyDescent="0.3">
      <c r="A27" s="107"/>
      <c r="B27" s="107"/>
      <c r="C27" s="107"/>
      <c r="D27" s="107"/>
    </row>
    <row r="29" spans="1:10" x14ac:dyDescent="0.3">
      <c r="F29" s="126" t="s">
        <v>142</v>
      </c>
      <c r="G29" s="126"/>
      <c r="H29" s="126"/>
      <c r="I29" s="126"/>
      <c r="J29" s="41">
        <v>0</v>
      </c>
    </row>
    <row r="30" spans="1:10" x14ac:dyDescent="0.3">
      <c r="F30" s="126" t="s">
        <v>140</v>
      </c>
      <c r="G30" s="126"/>
      <c r="H30" s="126"/>
      <c r="I30" s="126"/>
      <c r="J30" s="41">
        <v>0</v>
      </c>
    </row>
    <row r="31" spans="1:10" x14ac:dyDescent="0.3">
      <c r="F31" s="126" t="s">
        <v>141</v>
      </c>
      <c r="G31" s="126"/>
      <c r="H31" s="126"/>
      <c r="I31" s="126"/>
      <c r="J31" s="41">
        <v>0</v>
      </c>
    </row>
    <row r="32" spans="1:10" x14ac:dyDescent="0.3">
      <c r="F32" s="136" t="s">
        <v>128</v>
      </c>
      <c r="G32" s="136"/>
      <c r="H32" s="136"/>
      <c r="I32" s="136"/>
      <c r="J32" s="173">
        <f>SUM(J29:J31)</f>
        <v>0</v>
      </c>
    </row>
    <row r="33" spans="1:16" x14ac:dyDescent="0.3">
      <c r="F33" s="174" t="s">
        <v>131</v>
      </c>
      <c r="G33" s="175"/>
      <c r="H33" s="175"/>
      <c r="I33" s="176"/>
      <c r="J33" s="177">
        <f>J6-J32</f>
        <v>0</v>
      </c>
    </row>
    <row r="34" spans="1:16" x14ac:dyDescent="0.3">
      <c r="A34" s="73" t="s">
        <v>18</v>
      </c>
      <c r="B34" s="73"/>
    </row>
    <row r="39" spans="1:16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6" ht="14.4" x14ac:dyDescent="0.3">
      <c r="A41" s="123" t="s">
        <v>23</v>
      </c>
      <c r="B41" s="124"/>
      <c r="C41" s="124"/>
      <c r="D41" s="124"/>
      <c r="E41" s="124"/>
      <c r="F41" s="124"/>
      <c r="G41" s="124"/>
      <c r="H41" s="125"/>
      <c r="I41" s="123" t="s">
        <v>127</v>
      </c>
      <c r="J41" s="124"/>
      <c r="K41" s="3"/>
      <c r="L41" s="3"/>
      <c r="M41" s="3"/>
      <c r="N41" s="3"/>
      <c r="O41" s="3"/>
      <c r="P41" s="3"/>
    </row>
    <row r="42" spans="1:16" ht="24" x14ac:dyDescent="0.3">
      <c r="A42" s="5" t="s">
        <v>69</v>
      </c>
      <c r="B42" s="5" t="s">
        <v>1</v>
      </c>
      <c r="C42" s="5" t="s">
        <v>2</v>
      </c>
      <c r="D42" s="5" t="s">
        <v>20</v>
      </c>
      <c r="E42" s="5" t="s">
        <v>20</v>
      </c>
      <c r="F42" s="5" t="s">
        <v>0</v>
      </c>
      <c r="G42" s="13" t="s">
        <v>3</v>
      </c>
      <c r="H42" s="5" t="s">
        <v>108</v>
      </c>
      <c r="I42" s="126" t="s">
        <v>130</v>
      </c>
      <c r="J42" s="126"/>
      <c r="K42" s="3"/>
      <c r="L42" s="3"/>
      <c r="M42" s="3"/>
      <c r="N42" s="3"/>
      <c r="O42" s="3"/>
      <c r="P42" s="3"/>
    </row>
    <row r="43" spans="1:16" x14ac:dyDescent="0.3">
      <c r="A43" s="5" t="s">
        <v>40</v>
      </c>
      <c r="B43" s="14">
        <v>19753.07</v>
      </c>
      <c r="C43" s="14">
        <f t="shared" ref="C43:C46" si="0">(B43/12)*13</f>
        <v>21399.159166666665</v>
      </c>
      <c r="D43" s="15">
        <f>23.8%+2.88%</f>
        <v>0.26680000000000004</v>
      </c>
      <c r="E43" s="14">
        <f t="shared" ref="E43:E46" si="1">C43*D43</f>
        <v>5709.2956656666665</v>
      </c>
      <c r="F43" s="14">
        <f t="shared" ref="F43:F46" si="2">C43+E43</f>
        <v>27108.454832333329</v>
      </c>
      <c r="G43" s="16">
        <v>0</v>
      </c>
      <c r="H43" s="17">
        <f>G43*F43</f>
        <v>0</v>
      </c>
      <c r="I43" s="119">
        <f>H43+(C43*8.5%)*G43</f>
        <v>0</v>
      </c>
      <c r="J43" s="119"/>
      <c r="K43" s="3"/>
      <c r="L43" s="3"/>
      <c r="M43" s="3"/>
    </row>
    <row r="44" spans="1:16" x14ac:dyDescent="0.3">
      <c r="A44" s="5" t="s">
        <v>41</v>
      </c>
      <c r="B44" s="14">
        <v>20583.23</v>
      </c>
      <c r="C44" s="14">
        <f t="shared" si="0"/>
        <v>22298.499166666668</v>
      </c>
      <c r="D44" s="15">
        <f t="shared" ref="D44:D47" si="3">23.8%+2.88%</f>
        <v>0.26680000000000004</v>
      </c>
      <c r="E44" s="14">
        <f t="shared" si="1"/>
        <v>5949.2395776666681</v>
      </c>
      <c r="F44" s="14">
        <f t="shared" si="2"/>
        <v>28247.738744333335</v>
      </c>
      <c r="G44" s="16">
        <v>0</v>
      </c>
      <c r="H44" s="17">
        <f t="shared" ref="H44" si="4">G44*F44</f>
        <v>0</v>
      </c>
      <c r="I44" s="119">
        <f>H44+(C44*8.5%)*G44</f>
        <v>0</v>
      </c>
      <c r="J44" s="119"/>
      <c r="K44" s="3"/>
    </row>
    <row r="45" spans="1:16" x14ac:dyDescent="0.3">
      <c r="A45" s="5" t="s">
        <v>42</v>
      </c>
      <c r="B45" s="14">
        <v>23138.75</v>
      </c>
      <c r="C45" s="14">
        <f t="shared" si="0"/>
        <v>25066.979166666668</v>
      </c>
      <c r="D45" s="15">
        <f t="shared" si="3"/>
        <v>0.26680000000000004</v>
      </c>
      <c r="E45" s="14">
        <f t="shared" si="1"/>
        <v>6687.8700416666679</v>
      </c>
      <c r="F45" s="14">
        <f t="shared" si="2"/>
        <v>31754.849208333337</v>
      </c>
      <c r="G45" s="16">
        <v>0</v>
      </c>
      <c r="H45" s="17">
        <f>G45*F45</f>
        <v>0</v>
      </c>
      <c r="I45" s="119">
        <f>H45+(C45*8.5%)*G45</f>
        <v>0</v>
      </c>
      <c r="J45" s="119"/>
      <c r="K45" s="3"/>
    </row>
    <row r="46" spans="1:16" x14ac:dyDescent="0.3">
      <c r="A46" s="5" t="s">
        <v>43</v>
      </c>
      <c r="B46" s="14">
        <v>25114.11</v>
      </c>
      <c r="C46" s="14">
        <f t="shared" si="0"/>
        <v>27206.952500000003</v>
      </c>
      <c r="D46" s="15">
        <f t="shared" si="3"/>
        <v>0.26680000000000004</v>
      </c>
      <c r="E46" s="14">
        <f t="shared" si="1"/>
        <v>7258.8149270000022</v>
      </c>
      <c r="F46" s="14">
        <f t="shared" si="2"/>
        <v>34465.767427000006</v>
      </c>
      <c r="G46" s="16">
        <v>0</v>
      </c>
      <c r="H46" s="17">
        <f>G46*F46</f>
        <v>0</v>
      </c>
      <c r="I46" s="119">
        <f>H46+(C46*8.5%)*G46</f>
        <v>0</v>
      </c>
      <c r="J46" s="119"/>
      <c r="K46" s="3"/>
    </row>
    <row r="47" spans="1:16" x14ac:dyDescent="0.3">
      <c r="A47" s="5" t="s">
        <v>133</v>
      </c>
      <c r="B47" s="14">
        <v>50005.77</v>
      </c>
      <c r="C47" s="14">
        <f>B47</f>
        <v>50005.77</v>
      </c>
      <c r="D47" s="15">
        <f t="shared" si="3"/>
        <v>0.26680000000000004</v>
      </c>
      <c r="E47" s="14">
        <f t="shared" ref="E47" si="5">C47*D47</f>
        <v>13341.539436000001</v>
      </c>
      <c r="F47" s="14">
        <f t="shared" ref="F47" si="6">C47+E47</f>
        <v>63347.309435999996</v>
      </c>
      <c r="G47" s="16">
        <v>0</v>
      </c>
      <c r="H47" s="17">
        <f>G47*F47</f>
        <v>0</v>
      </c>
      <c r="I47" s="119">
        <f>H47+(C47*8.5%)*G47</f>
        <v>0</v>
      </c>
      <c r="J47" s="119"/>
      <c r="K47" s="3"/>
    </row>
    <row r="48" spans="1:16" x14ac:dyDescent="0.3">
      <c r="A48" s="78" t="s">
        <v>19</v>
      </c>
      <c r="B48" s="78"/>
      <c r="C48" s="78"/>
      <c r="D48" s="78"/>
      <c r="E48" s="78"/>
      <c r="F48" s="78"/>
      <c r="G48" s="30">
        <f>SUM(G43:G47)</f>
        <v>0</v>
      </c>
      <c r="H48" s="6">
        <f>SUM(H43:H47)</f>
        <v>0</v>
      </c>
      <c r="I48" s="120">
        <f>SUM(I43:J47)</f>
        <v>0</v>
      </c>
      <c r="J48" s="120"/>
      <c r="K48" s="3"/>
    </row>
    <row r="49" spans="1:11" x14ac:dyDescent="0.3">
      <c r="A49" s="18"/>
      <c r="B49" s="18"/>
      <c r="C49" s="18"/>
      <c r="D49" s="18"/>
      <c r="E49" s="18"/>
      <c r="F49" s="18"/>
      <c r="G49" s="172" t="s">
        <v>138</v>
      </c>
      <c r="H49" s="172"/>
      <c r="I49" s="120">
        <f>J32</f>
        <v>0</v>
      </c>
      <c r="J49" s="120"/>
      <c r="K49" s="3"/>
    </row>
    <row r="50" spans="1:11" x14ac:dyDescent="0.3">
      <c r="G50" s="78" t="s">
        <v>139</v>
      </c>
      <c r="H50" s="78"/>
      <c r="I50" s="121">
        <f>SUM(I48:J49)</f>
        <v>0</v>
      </c>
      <c r="J50" s="122"/>
      <c r="K50" s="3"/>
    </row>
    <row r="52" spans="1:11" x14ac:dyDescent="0.3">
      <c r="A52" s="75" t="s">
        <v>32</v>
      </c>
      <c r="B52" s="76"/>
      <c r="C52" s="76"/>
      <c r="D52" s="76"/>
      <c r="E52" s="76"/>
      <c r="F52" s="77"/>
      <c r="G52" s="19"/>
      <c r="H52" s="116" t="s">
        <v>87</v>
      </c>
      <c r="I52" s="116"/>
      <c r="J52" s="116"/>
    </row>
    <row r="53" spans="1:11" ht="12" customHeight="1" x14ac:dyDescent="0.3">
      <c r="A53" s="108" t="s">
        <v>28</v>
      </c>
      <c r="B53" s="108"/>
      <c r="C53" s="108"/>
      <c r="D53" s="108"/>
      <c r="E53" s="108"/>
      <c r="F53" s="45">
        <f>J24-D4</f>
        <v>0</v>
      </c>
      <c r="H53" s="112" t="s">
        <v>101</v>
      </c>
      <c r="I53" s="112"/>
      <c r="J53" s="112"/>
    </row>
    <row r="54" spans="1:11" ht="12" customHeight="1" x14ac:dyDescent="0.3">
      <c r="A54" s="153" t="s">
        <v>104</v>
      </c>
      <c r="B54" s="153"/>
      <c r="C54" s="153"/>
      <c r="D54" s="153"/>
      <c r="E54" s="153"/>
      <c r="F54" s="6">
        <f>J25+F53</f>
        <v>0</v>
      </c>
      <c r="H54" s="117">
        <f>'spese personale'!D38</f>
        <v>0</v>
      </c>
      <c r="I54" s="117"/>
      <c r="J54" s="117"/>
    </row>
    <row r="55" spans="1:11" x14ac:dyDescent="0.3">
      <c r="A55" s="163" t="s">
        <v>29</v>
      </c>
      <c r="B55" s="164"/>
      <c r="C55" s="164"/>
      <c r="D55" s="164"/>
      <c r="E55" s="165"/>
      <c r="F55" s="44">
        <f>D4-J25-J26+H48</f>
        <v>0</v>
      </c>
      <c r="H55" s="112" t="s">
        <v>102</v>
      </c>
      <c r="I55" s="112"/>
      <c r="J55" s="112"/>
    </row>
    <row r="56" spans="1:11" ht="12" customHeight="1" x14ac:dyDescent="0.3">
      <c r="A56" s="163" t="s">
        <v>105</v>
      </c>
      <c r="B56" s="164"/>
      <c r="C56" s="164"/>
      <c r="D56" s="164"/>
      <c r="E56" s="165"/>
      <c r="F56" s="44">
        <f>J24-F55</f>
        <v>0</v>
      </c>
      <c r="H56" s="109">
        <f>'spese personale'!F38</f>
        <v>0</v>
      </c>
      <c r="I56" s="110"/>
      <c r="J56" s="111"/>
    </row>
    <row r="57" spans="1:11" ht="12" customHeight="1" x14ac:dyDescent="0.3">
      <c r="A57" s="22"/>
      <c r="B57" s="22"/>
      <c r="C57" s="22"/>
      <c r="D57" s="22"/>
      <c r="E57" s="22"/>
      <c r="H57" s="113" t="s">
        <v>103</v>
      </c>
      <c r="I57" s="114"/>
      <c r="J57" s="115"/>
    </row>
    <row r="58" spans="1:11" ht="12" customHeight="1" x14ac:dyDescent="0.3">
      <c r="A58" s="129" t="s">
        <v>107</v>
      </c>
      <c r="B58" s="130"/>
      <c r="C58" s="130"/>
      <c r="D58" s="130"/>
      <c r="E58" s="130"/>
      <c r="F58" s="131"/>
      <c r="H58" s="109">
        <f>H54-H56</f>
        <v>0</v>
      </c>
      <c r="I58" s="110"/>
      <c r="J58" s="111"/>
    </row>
    <row r="59" spans="1:11" ht="12" customHeight="1" x14ac:dyDescent="0.3">
      <c r="A59" s="169" t="s">
        <v>30</v>
      </c>
      <c r="B59" s="170"/>
      <c r="C59" s="170"/>
      <c r="D59" s="170"/>
      <c r="E59" s="171"/>
      <c r="F59" s="25">
        <f>D5-J25-J26+J32+H48</f>
        <v>0</v>
      </c>
    </row>
    <row r="60" spans="1:11" ht="12" customHeight="1" x14ac:dyDescent="0.3">
      <c r="A60" s="166" t="s">
        <v>35</v>
      </c>
      <c r="B60" s="167"/>
      <c r="C60" s="167"/>
      <c r="D60" s="167"/>
      <c r="E60" s="168"/>
      <c r="F60" s="26">
        <f>J24-F59</f>
        <v>0</v>
      </c>
    </row>
    <row r="61" spans="1:11" ht="12" customHeight="1" x14ac:dyDescent="0.3">
      <c r="A61" s="160" t="s">
        <v>31</v>
      </c>
      <c r="B61" s="161"/>
      <c r="C61" s="161"/>
      <c r="D61" s="161"/>
      <c r="E61" s="162"/>
      <c r="F61" s="21">
        <f>D6-J25-J26+J32+H48</f>
        <v>0</v>
      </c>
      <c r="H61" s="42"/>
      <c r="I61" s="42"/>
    </row>
    <row r="62" spans="1:11" x14ac:dyDescent="0.3">
      <c r="A62" s="160" t="s">
        <v>36</v>
      </c>
      <c r="B62" s="161"/>
      <c r="C62" s="161"/>
      <c r="D62" s="161"/>
      <c r="E62" s="162"/>
      <c r="F62" s="21">
        <f>J24-F61</f>
        <v>0</v>
      </c>
    </row>
    <row r="63" spans="1:11" ht="12" customHeight="1" x14ac:dyDescent="0.3">
      <c r="A63" s="107" t="s">
        <v>38</v>
      </c>
      <c r="B63" s="107"/>
      <c r="C63" s="107"/>
      <c r="D63" s="107"/>
      <c r="E63" s="107"/>
      <c r="F63" s="107"/>
      <c r="G63" s="107"/>
    </row>
    <row r="65" spans="1:2" x14ac:dyDescent="0.3">
      <c r="A65" s="73" t="s">
        <v>18</v>
      </c>
      <c r="B65" s="73"/>
    </row>
  </sheetData>
  <sheetProtection algorithmName="SHA-512" hashValue="oz7y6svdX7XGVz+i4iGPeL1wtidXje6oes9b/TVU9bkQ5zIN5xQSPWpL+Mt275PlRdihMp3SixDxleiPC0bDxQ==" saltValue="iZ6Kq1WlZl+6UgKoCNBCmQ==" spinCount="100000" sheet="1" objects="1" scenarios="1"/>
  <mergeCells count="82">
    <mergeCell ref="F29:I29"/>
    <mergeCell ref="F30:I30"/>
    <mergeCell ref="F31:I31"/>
    <mergeCell ref="A55:E55"/>
    <mergeCell ref="A58:F58"/>
    <mergeCell ref="A65:B65"/>
    <mergeCell ref="G49:H49"/>
    <mergeCell ref="G50:H50"/>
    <mergeCell ref="G13:I13"/>
    <mergeCell ref="F6:I6"/>
    <mergeCell ref="G8:J8"/>
    <mergeCell ref="G9:I9"/>
    <mergeCell ref="G10:I10"/>
    <mergeCell ref="A48:F48"/>
    <mergeCell ref="A54:E54"/>
    <mergeCell ref="F25:I25"/>
    <mergeCell ref="A25:C25"/>
    <mergeCell ref="F26:I26"/>
    <mergeCell ref="F21:I21"/>
    <mergeCell ref="F22:I22"/>
    <mergeCell ref="F23:I23"/>
    <mergeCell ref="G14:I14"/>
    <mergeCell ref="A15:B15"/>
    <mergeCell ref="G15:I15"/>
    <mergeCell ref="G16:I16"/>
    <mergeCell ref="A16:B16"/>
    <mergeCell ref="A1:J1"/>
    <mergeCell ref="A8:B8"/>
    <mergeCell ref="A9:B9"/>
    <mergeCell ref="A10:B10"/>
    <mergeCell ref="A11:B11"/>
    <mergeCell ref="A4:C4"/>
    <mergeCell ref="F4:I4"/>
    <mergeCell ref="F5:I5"/>
    <mergeCell ref="A5:C5"/>
    <mergeCell ref="F3:J3"/>
    <mergeCell ref="A6:C6"/>
    <mergeCell ref="A3:D3"/>
    <mergeCell ref="G11:I11"/>
    <mergeCell ref="A12:B12"/>
    <mergeCell ref="A13:B13"/>
    <mergeCell ref="A14:B14"/>
    <mergeCell ref="A52:F52"/>
    <mergeCell ref="A22:C22"/>
    <mergeCell ref="A24:C24"/>
    <mergeCell ref="A17:B17"/>
    <mergeCell ref="F32:I32"/>
    <mergeCell ref="A23:C23"/>
    <mergeCell ref="F20:J20"/>
    <mergeCell ref="A26:D27"/>
    <mergeCell ref="G12:I12"/>
    <mergeCell ref="A20:C20"/>
    <mergeCell ref="G17:I17"/>
    <mergeCell ref="G18:I18"/>
    <mergeCell ref="F24:I24"/>
    <mergeCell ref="A53:E53"/>
    <mergeCell ref="A34:B34"/>
    <mergeCell ref="F33:I33"/>
    <mergeCell ref="I46:J46"/>
    <mergeCell ref="I48:J48"/>
    <mergeCell ref="I49:J49"/>
    <mergeCell ref="I50:J50"/>
    <mergeCell ref="A41:H41"/>
    <mergeCell ref="I47:J47"/>
    <mergeCell ref="I42:J42"/>
    <mergeCell ref="I41:J41"/>
    <mergeCell ref="I43:J43"/>
    <mergeCell ref="I44:J44"/>
    <mergeCell ref="I45:J45"/>
    <mergeCell ref="A59:E59"/>
    <mergeCell ref="A60:E60"/>
    <mergeCell ref="A56:E56"/>
    <mergeCell ref="A62:E62"/>
    <mergeCell ref="H58:J58"/>
    <mergeCell ref="H56:J56"/>
    <mergeCell ref="H55:J55"/>
    <mergeCell ref="H57:J57"/>
    <mergeCell ref="H52:J52"/>
    <mergeCell ref="H53:J53"/>
    <mergeCell ref="A61:E61"/>
    <mergeCell ref="H54:J54"/>
    <mergeCell ref="A63:G63"/>
  </mergeCells>
  <hyperlinks>
    <hyperlink ref="A65" r:id="rId1" xr:uid="{00000000-0004-0000-0100-000000000000}"/>
    <hyperlink ref="A34" r:id="rId2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landscape" r:id="rId3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zoomScale="115" zoomScaleNormal="115" workbookViewId="0">
      <selection activeCell="C12" sqref="C12"/>
    </sheetView>
  </sheetViews>
  <sheetFormatPr defaultColWidth="70.33203125" defaultRowHeight="14.4" x14ac:dyDescent="0.3"/>
  <cols>
    <col min="1" max="1" width="113.33203125" customWidth="1"/>
    <col min="2" max="2" width="18.88671875" customWidth="1"/>
  </cols>
  <sheetData>
    <row r="1" spans="1:2" x14ac:dyDescent="0.3">
      <c r="A1" s="72" t="str">
        <f>'spese personale'!A1</f>
        <v>CALCOLO DEI DATI RELATIVI ALLE SPESE DI PERSONALE PER L'ANNUALITA' 2026 DEL COMUNE DI ___________________</v>
      </c>
      <c r="B1" s="72"/>
    </row>
    <row r="2" spans="1:2" ht="15.6" x14ac:dyDescent="0.3">
      <c r="A2" s="70" t="s">
        <v>94</v>
      </c>
      <c r="B2" s="71">
        <f>'limiti assunzioni'!J4</f>
        <v>0</v>
      </c>
    </row>
    <row r="3" spans="1:2" ht="15.6" x14ac:dyDescent="0.3">
      <c r="A3" s="70" t="s">
        <v>95</v>
      </c>
      <c r="B3" s="71">
        <f>'limiti assunzioni'!J5</f>
        <v>0</v>
      </c>
    </row>
    <row r="4" spans="1:2" ht="15.6" x14ac:dyDescent="0.3">
      <c r="A4" s="23" t="s">
        <v>96</v>
      </c>
      <c r="B4" s="24">
        <f>'limiti assunzioni'!J24</f>
        <v>0</v>
      </c>
    </row>
    <row r="5" spans="1:2" ht="15.6" x14ac:dyDescent="0.3">
      <c r="A5" s="23" t="s">
        <v>97</v>
      </c>
      <c r="B5" s="24">
        <f>'limiti assunzioni'!D5</f>
        <v>0</v>
      </c>
    </row>
    <row r="6" spans="1:2" ht="15.6" x14ac:dyDescent="0.3">
      <c r="A6" s="23" t="s">
        <v>98</v>
      </c>
      <c r="B6" s="24">
        <f>'limiti assunzioni'!F59</f>
        <v>0</v>
      </c>
    </row>
    <row r="33" spans="1:1" x14ac:dyDescent="0.3">
      <c r="A33" s="39" t="s">
        <v>86</v>
      </c>
    </row>
  </sheetData>
  <sheetProtection algorithmName="SHA-512" hashValue="y6KjSooYXxLlK4pJnZwfki+1UyJ0hZF+SsQo5s+O/L2itKQJUeusq8Xc6hHWYOZc+F84A7kjRep2kaq0uEdqZQ==" saltValue="/4PTfQta5m/01bg+3+21Bw==" spinCount="100000" sheet="1" objects="1" scenarios="1"/>
  <mergeCells count="1">
    <mergeCell ref="A1:B1"/>
  </mergeCells>
  <hyperlinks>
    <hyperlink ref="A33" r:id="rId1" xr:uid="{00000000-0004-0000-0200-000000000000}"/>
  </hyperlinks>
  <pageMargins left="0.25" right="0.25" top="0.75" bottom="0.75" header="0.3" footer="0.3"/>
  <pageSetup paperSize="9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zoomScale="145" zoomScaleNormal="145" workbookViewId="0">
      <selection activeCell="H13" sqref="H13"/>
    </sheetView>
  </sheetViews>
  <sheetFormatPr defaultRowHeight="14.4" x14ac:dyDescent="0.3"/>
  <sheetData>
    <row r="1" spans="1:14" x14ac:dyDescent="0.3">
      <c r="A1" s="159" t="s">
        <v>111</v>
      </c>
      <c r="B1" s="159"/>
      <c r="C1" s="159"/>
      <c r="D1" s="159"/>
      <c r="E1" s="159"/>
      <c r="F1" s="159"/>
      <c r="G1" s="159"/>
      <c r="H1" s="159"/>
      <c r="I1" s="159"/>
    </row>
    <row r="2" spans="1:14" s="31" customFormat="1" ht="12" customHeight="1" x14ac:dyDescent="0.25"/>
    <row r="3" spans="1:14" ht="14.4" customHeight="1" x14ac:dyDescent="0.3">
      <c r="A3" s="158" t="s">
        <v>113</v>
      </c>
      <c r="B3" s="158"/>
      <c r="C3" s="158"/>
      <c r="D3" s="158"/>
      <c r="E3" s="158"/>
      <c r="F3" s="158"/>
      <c r="G3" s="158"/>
      <c r="H3" s="158"/>
      <c r="I3" s="158"/>
      <c r="J3" s="46"/>
      <c r="K3" s="46"/>
      <c r="L3" s="46"/>
      <c r="M3" s="46"/>
      <c r="N3" s="46"/>
    </row>
    <row r="4" spans="1:14" x14ac:dyDescent="0.3">
      <c r="A4" s="158"/>
      <c r="B4" s="158"/>
      <c r="C4" s="158"/>
      <c r="D4" s="158"/>
      <c r="E4" s="158"/>
      <c r="F4" s="158"/>
      <c r="G4" s="158"/>
      <c r="H4" s="158"/>
      <c r="I4" s="158"/>
    </row>
    <row r="5" spans="1:14" ht="14.4" customHeight="1" x14ac:dyDescent="0.3">
      <c r="A5" s="158" t="s">
        <v>112</v>
      </c>
      <c r="B5" s="158"/>
      <c r="C5" s="158"/>
      <c r="D5" s="158"/>
      <c r="E5" s="158"/>
      <c r="F5" s="158"/>
      <c r="G5" s="158"/>
      <c r="H5" s="158"/>
      <c r="I5" s="158"/>
    </row>
    <row r="6" spans="1:14" x14ac:dyDescent="0.3">
      <c r="A6" s="158"/>
      <c r="B6" s="158"/>
      <c r="C6" s="158"/>
      <c r="D6" s="158"/>
      <c r="E6" s="158"/>
      <c r="F6" s="158"/>
      <c r="G6" s="158"/>
      <c r="H6" s="158"/>
      <c r="I6" s="158"/>
    </row>
    <row r="7" spans="1:14" x14ac:dyDescent="0.3">
      <c r="A7" s="158"/>
      <c r="B7" s="158"/>
      <c r="C7" s="158"/>
      <c r="D7" s="158"/>
      <c r="E7" s="158"/>
      <c r="F7" s="158"/>
      <c r="G7" s="158"/>
      <c r="H7" s="158"/>
      <c r="I7" s="158"/>
    </row>
    <row r="8" spans="1:14" x14ac:dyDescent="0.3">
      <c r="A8" s="158" t="s">
        <v>114</v>
      </c>
      <c r="B8" s="158"/>
      <c r="C8" s="158"/>
      <c r="D8" s="158"/>
      <c r="E8" s="158"/>
      <c r="F8" s="158"/>
      <c r="G8" s="158"/>
      <c r="H8" s="158"/>
      <c r="I8" s="158"/>
    </row>
    <row r="9" spans="1:14" x14ac:dyDescent="0.3">
      <c r="A9" s="158"/>
      <c r="B9" s="158"/>
      <c r="C9" s="158"/>
      <c r="D9" s="158"/>
      <c r="E9" s="158"/>
      <c r="F9" s="158"/>
      <c r="G9" s="158"/>
      <c r="H9" s="158"/>
      <c r="I9" s="158"/>
    </row>
    <row r="10" spans="1:14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14" x14ac:dyDescent="0.3">
      <c r="A11" s="39" t="s">
        <v>86</v>
      </c>
    </row>
  </sheetData>
  <sheetProtection algorithmName="SHA-512" hashValue="8tk/srN9xcuVtM2WcKX/p6a2iTAUmKDvyOpeE61/5vNn+jrEg8aTIxToBPnW7obbpJTWbRaIsVQ6TchGbrcaDA==" saltValue="OFpEEvn8tM6uYl17eGYrrw==" spinCount="100000" sheet="1" objects="1" scenarios="1"/>
  <mergeCells count="4">
    <mergeCell ref="A3:I4"/>
    <mergeCell ref="A1:I1"/>
    <mergeCell ref="A5:I7"/>
    <mergeCell ref="A8:I9"/>
  </mergeCells>
  <hyperlinks>
    <hyperlink ref="A11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spese personale</vt:lpstr>
      <vt:lpstr>limiti assunzioni</vt:lpstr>
      <vt:lpstr>grafico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2026-08-17T09:05:58Z</dcterms:modified>
</cp:coreProperties>
</file>