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59" documentId="13_ncr:1_{7C681C59-1E55-4E7E-A491-9CDE467D71FC}" xr6:coauthVersionLast="47" xr6:coauthVersionMax="47" xr10:uidLastSave="{6D82CA9F-D114-4473-9D56-08328699C3D4}"/>
  <bookViews>
    <workbookView xWindow="-108" yWindow="-108" windowWidth="23256" windowHeight="13176" xr2:uid="{00000000-000D-0000-FFFF-FFFF00000000}"/>
  </bookViews>
  <sheets>
    <sheet name="spese personale" sheetId="7" r:id="rId1"/>
    <sheet name="limiti assunzioni" sheetId="5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2" i="7" l="1"/>
  <c r="D101" i="7"/>
  <c r="C101" i="7"/>
  <c r="E101" i="7" s="1"/>
  <c r="F101" i="7" s="1"/>
  <c r="H101" i="7" s="1"/>
  <c r="G91" i="7"/>
  <c r="D90" i="7"/>
  <c r="C90" i="7"/>
  <c r="G48" i="5"/>
  <c r="D47" i="5"/>
  <c r="E47" i="5" s="1"/>
  <c r="F47" i="5" s="1"/>
  <c r="H47" i="5" s="1"/>
  <c r="I47" i="5" s="1"/>
  <c r="I48" i="5" s="1"/>
  <c r="C47" i="5"/>
  <c r="D71" i="7"/>
  <c r="B71" i="7"/>
  <c r="C71" i="7" s="1"/>
  <c r="B60" i="7"/>
  <c r="C60" i="7" s="1"/>
  <c r="G60" i="7"/>
  <c r="G71" i="7" s="1"/>
  <c r="D60" i="7"/>
  <c r="B48" i="7"/>
  <c r="C48" i="7" s="1"/>
  <c r="G49" i="7"/>
  <c r="D48" i="7"/>
  <c r="I49" i="5"/>
  <c r="D70" i="7"/>
  <c r="D69" i="7"/>
  <c r="D68" i="7"/>
  <c r="D67" i="7"/>
  <c r="B70" i="7"/>
  <c r="C70" i="7" s="1"/>
  <c r="B69" i="7"/>
  <c r="C69" i="7" s="1"/>
  <c r="B68" i="7"/>
  <c r="C68" i="7" s="1"/>
  <c r="B67" i="7"/>
  <c r="C67" i="7" s="1"/>
  <c r="B59" i="7"/>
  <c r="C59" i="7" s="1"/>
  <c r="B58" i="7"/>
  <c r="C58" i="7" s="1"/>
  <c r="B57" i="7"/>
  <c r="C57" i="7" s="1"/>
  <c r="B56" i="7"/>
  <c r="C56" i="7" s="1"/>
  <c r="G57" i="7"/>
  <c r="G68" i="7" s="1"/>
  <c r="G59" i="7"/>
  <c r="G70" i="7" s="1"/>
  <c r="G58" i="7"/>
  <c r="G69" i="7" s="1"/>
  <c r="G56" i="7"/>
  <c r="G67" i="7" s="1"/>
  <c r="D59" i="7"/>
  <c r="D58" i="7"/>
  <c r="D57" i="7"/>
  <c r="D56" i="7"/>
  <c r="B47" i="7"/>
  <c r="B46" i="7"/>
  <c r="B45" i="7"/>
  <c r="B44" i="7"/>
  <c r="E90" i="7" l="1"/>
  <c r="F90" i="7" s="1"/>
  <c r="H90" i="7" s="1"/>
  <c r="E71" i="7"/>
  <c r="F71" i="7" s="1"/>
  <c r="H71" i="7" s="1"/>
  <c r="H48" i="5"/>
  <c r="G72" i="7"/>
  <c r="E48" i="7"/>
  <c r="F48" i="7" s="1"/>
  <c r="H48" i="7" s="1"/>
  <c r="G61" i="7"/>
  <c r="E60" i="7"/>
  <c r="F60" i="7" s="1"/>
  <c r="H60" i="7" s="1"/>
  <c r="E69" i="7"/>
  <c r="F69" i="7" s="1"/>
  <c r="H69" i="7" s="1"/>
  <c r="E68" i="7"/>
  <c r="F68" i="7" s="1"/>
  <c r="H68" i="7" s="1"/>
  <c r="E67" i="7"/>
  <c r="F67" i="7" s="1"/>
  <c r="H67" i="7" s="1"/>
  <c r="E70" i="7"/>
  <c r="F70" i="7" s="1"/>
  <c r="H70" i="7" s="1"/>
  <c r="E56" i="7"/>
  <c r="F56" i="7" s="1"/>
  <c r="H56" i="7" s="1"/>
  <c r="E57" i="7"/>
  <c r="F57" i="7" s="1"/>
  <c r="H57" i="7" s="1"/>
  <c r="E58" i="7"/>
  <c r="F58" i="7" s="1"/>
  <c r="H58" i="7" s="1"/>
  <c r="E59" i="7"/>
  <c r="F59" i="7" s="1"/>
  <c r="H59" i="7" s="1"/>
  <c r="H58" i="5"/>
  <c r="H56" i="5"/>
  <c r="D22" i="5"/>
  <c r="C21" i="5"/>
  <c r="B21" i="5"/>
  <c r="A21" i="5"/>
  <c r="A1" i="8"/>
  <c r="A1" i="5"/>
  <c r="E12" i="7"/>
  <c r="D6" i="5" s="1"/>
  <c r="C12" i="7"/>
  <c r="D4" i="5" s="1"/>
  <c r="D33" i="7"/>
  <c r="C33" i="7"/>
  <c r="E33" i="7"/>
  <c r="D100" i="7"/>
  <c r="D99" i="7"/>
  <c r="D98" i="7"/>
  <c r="D97" i="7"/>
  <c r="D96" i="7"/>
  <c r="D95" i="7"/>
  <c r="D89" i="7"/>
  <c r="D88" i="7"/>
  <c r="D87" i="7"/>
  <c r="D86" i="7"/>
  <c r="D85" i="7"/>
  <c r="D84" i="7"/>
  <c r="D47" i="7"/>
  <c r="D46" i="7"/>
  <c r="D45" i="7"/>
  <c r="D44" i="7"/>
  <c r="D46" i="5"/>
  <c r="D45" i="5"/>
  <c r="D44" i="5"/>
  <c r="D43" i="5"/>
  <c r="C47" i="7"/>
  <c r="C46" i="7"/>
  <c r="C45" i="7"/>
  <c r="H72" i="7" l="1"/>
  <c r="D11" i="7" s="1"/>
  <c r="D12" i="7" s="1"/>
  <c r="D5" i="5" s="1"/>
  <c r="B5" i="8" s="1"/>
  <c r="H61" i="7"/>
  <c r="F30" i="7" s="1"/>
  <c r="E34" i="7"/>
  <c r="J4" i="5" s="1"/>
  <c r="E46" i="7"/>
  <c r="F46" i="7" s="1"/>
  <c r="H46" i="7" s="1"/>
  <c r="E45" i="7"/>
  <c r="F45" i="7" s="1"/>
  <c r="H45" i="7" s="1"/>
  <c r="E47" i="7"/>
  <c r="F47" i="7" s="1"/>
  <c r="H47" i="7" s="1"/>
  <c r="C44" i="7"/>
  <c r="C100" i="7"/>
  <c r="C99" i="7"/>
  <c r="C98" i="7"/>
  <c r="C97" i="7"/>
  <c r="C96" i="7"/>
  <c r="C95" i="7"/>
  <c r="C89" i="7"/>
  <c r="C88" i="7"/>
  <c r="C87" i="7"/>
  <c r="C86" i="7"/>
  <c r="C85" i="7"/>
  <c r="C84" i="7"/>
  <c r="B2" i="8" l="1"/>
  <c r="E44" i="7"/>
  <c r="F44" i="7" s="1"/>
  <c r="H44" i="7" s="1"/>
  <c r="E84" i="7"/>
  <c r="F84" i="7" s="1"/>
  <c r="H84" i="7" s="1"/>
  <c r="E87" i="7"/>
  <c r="F87" i="7" s="1"/>
  <c r="H87" i="7" s="1"/>
  <c r="E98" i="7"/>
  <c r="F98" i="7" s="1"/>
  <c r="H98" i="7" s="1"/>
  <c r="E95" i="7"/>
  <c r="F95" i="7" s="1"/>
  <c r="H95" i="7" s="1"/>
  <c r="E89" i="7"/>
  <c r="F89" i="7" s="1"/>
  <c r="H89" i="7" s="1"/>
  <c r="E100" i="7"/>
  <c r="F100" i="7" s="1"/>
  <c r="H100" i="7" s="1"/>
  <c r="E86" i="7"/>
  <c r="F86" i="7" s="1"/>
  <c r="H86" i="7" s="1"/>
  <c r="E97" i="7"/>
  <c r="F97" i="7" s="1"/>
  <c r="H97" i="7" s="1"/>
  <c r="E88" i="7"/>
  <c r="F88" i="7" s="1"/>
  <c r="H88" i="7" s="1"/>
  <c r="E99" i="7"/>
  <c r="F99" i="7" s="1"/>
  <c r="H99" i="7" s="1"/>
  <c r="E85" i="7"/>
  <c r="F85" i="7" s="1"/>
  <c r="H85" i="7" s="1"/>
  <c r="E96" i="7"/>
  <c r="F96" i="7" s="1"/>
  <c r="H96" i="7" s="1"/>
  <c r="H60" i="5"/>
  <c r="H91" i="7" l="1"/>
  <c r="H102" i="7"/>
  <c r="H104" i="7" s="1"/>
  <c r="H49" i="7"/>
  <c r="F31" i="7" s="1"/>
  <c r="D21" i="5"/>
  <c r="D23" i="5" s="1"/>
  <c r="C46" i="5"/>
  <c r="C45" i="5"/>
  <c r="C43" i="5"/>
  <c r="C44" i="5"/>
  <c r="F32" i="7" l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F33" i="7" l="1"/>
  <c r="J24" i="5"/>
  <c r="I43" i="5"/>
  <c r="F53" i="5"/>
  <c r="J5" i="5" l="1"/>
  <c r="J6" i="5" s="1"/>
  <c r="J29" i="5" s="1"/>
  <c r="F51" i="5"/>
  <c r="F52" i="5" s="1"/>
  <c r="B4" i="8"/>
  <c r="F57" i="5"/>
  <c r="F59" i="5"/>
  <c r="F60" i="5" s="1"/>
  <c r="I45" i="5"/>
  <c r="I50" i="5" s="1"/>
  <c r="B3" i="8" l="1"/>
  <c r="F58" i="5"/>
  <c r="B6" i="8"/>
  <c r="F54" i="5"/>
</calcChain>
</file>

<file path=xl/sharedStrings.xml><?xml version="1.0" encoding="utf-8"?>
<sst xmlns="http://schemas.openxmlformats.org/spreadsheetml/2006/main" count="217" uniqueCount="136">
  <si>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</si>
  <si>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</si>
  <si>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</si>
  <si>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</si>
  <si>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</si>
  <si>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</si>
  <si>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</si>
  <si>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</si>
  <si>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</si>
  <si>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</si>
  <si>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</si>
  <si>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</si>
  <si>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</si>
  <si>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</si>
  <si>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</si>
  <si>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</si>
  <si>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</si>
  <si>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</si>
  <si>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</si>
  <si>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totali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</si>
  <si>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</si>
  <si>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</si>
  <si>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</si>
  <si>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</si>
  <si>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</si>
  <si>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</si>
  <si>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</si>
  <si>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</si>
  <si>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</si>
  <si>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</si>
  <si>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</si>
  <si>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</si>
  <si>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</si>
  <si>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</si>
  <si>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</si>
  <si>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</si>
  <si>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</si>
  <si>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</si>
  <si>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</si>
  <si>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</si>
  <si>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</si>
  <si>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</si>
  <si>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</si>
  <si>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</si>
  <si>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</si>
  <si>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</si>
  <si>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</si>
  <si>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</si>
  <si>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</si>
  <si>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</si>
  <si>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</si>
  <si>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</si>
  <si>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</si>
  <si>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</si>
  <si>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</si>
  <si>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</si>
  <si>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</si>
  <si>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</si>
  <si>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</si>
  <si>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</si>
  <si>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</si>
  <si>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</si>
  <si>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</si>
  <si>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</si>
  <si>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</si>
  <si>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</si>
  <si>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</si>
  <si>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</si>
  <si>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</si>
  <si>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</si>
  <si>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</si>
  <si>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</si>
  <si>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</si>
  <si>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</si>
  <si>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</si>
  <si>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</si>
  <si>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</si>
  <si>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</si>
  <si>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</si>
  <si>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</si>
  <si>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</si>
  <si>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</si>
  <si>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</si>
  <si>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</si>
  <si>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</si>
  <si>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</si>
  <si>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</si>
  <si>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</si>
  <si>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</si>
  <si>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</si>
  <si>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</si>
  <si>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</si>
  <si>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</si>
  <si>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</si>
  <si>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</si>
  <si>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</si>
  <si>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</si>
  <si>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</si>
  <si>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</si>
  <si>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</si>
  <si>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</si>
  <si>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</si>
  <si>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</si>
  <si>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</si>
  <si>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</si>
  <si>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</si>
  <si>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</si>
  <si>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</si>
  <si>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</si>
  <si>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</si>
  <si>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</si>
  <si>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</si>
  <si>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</si>
  <si>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</si>
  <si>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</si>
  <si>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3. Va compilato prima il foglio "spese di personale", se i dati inseriti sono corretti, i campi in verde del foglio "limiti assunzioni" vengono compilati in automatico.</t>
  </si>
  <si>
    <t>Rinnovi contrattuali dal 2009 al 2026</t>
  </si>
  <si>
    <t xml:space="preserve">CALCOLO COSTO DEI RINNOVI CONTRATTUALI DAL 2009 AL 2026 IN DEROGA ALL'ART. 1 C. 557 E 562 DELLA L. 296/2006 </t>
  </si>
  <si>
    <t>differenza tabellare CCNL 2026 e 2009</t>
  </si>
  <si>
    <t xml:space="preserve">CALCOLO COSTO DEGLI ARRETRATI CONTRATTUALI 2024 E 2025 IN DEROGA ALL'ART. 1 C. 557 E 562 DELLA L. 296/2006 </t>
  </si>
  <si>
    <t>operatori</t>
  </si>
  <si>
    <t>operatori esperti</t>
  </si>
  <si>
    <t>istruttori</t>
  </si>
  <si>
    <t>funzionari</t>
  </si>
  <si>
    <t>differenza tabellare CCNL 2026 e 2022</t>
  </si>
  <si>
    <t>area p. (ex cat.)</t>
  </si>
  <si>
    <t>CALCOLO COSTO DEGLI ARRETRATI CONTRATTUALI 2024 E 2025 IN DEROGA ALL'ART. 33 C. 2 DEL DL 34/2019</t>
  </si>
  <si>
    <t xml:space="preserve">oneri </t>
  </si>
  <si>
    <t>spese programmate lorde</t>
  </si>
  <si>
    <t>altre spese di personale lorde da aggiungere alla programmazione</t>
  </si>
  <si>
    <t>CALCOLO DEI DATI RELATIVI ALLE SPESE DI PERSONALE PER L'ANNUALITA' 2026 DEL COMUNE DI ___________________</t>
  </si>
  <si>
    <t>costo totale assunzioni programmate al lordo dell'IRAP</t>
  </si>
  <si>
    <t>margine lordo di spesa di personale disponibile rispetto la l. 296/2006</t>
  </si>
  <si>
    <t>dirigenti</t>
  </si>
  <si>
    <t>DIRIGENTI</t>
  </si>
  <si>
    <t>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</si>
</sst>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164" fontId="6" fillId="3" borderId="1" xfId="3" applyFont="1" applyFill="1" applyBorder="1" applyAlignment="1" applyProtection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/>
    </xf>
    <xf numFmtId="44" fontId="7" fillId="3" borderId="1" xfId="1" applyFont="1" applyFill="1" applyBorder="1" applyAlignment="1">
      <alignment horizontal="left" vertical="top"/>
    </xf>
    <xf numFmtId="44" fontId="9" fillId="2" borderId="1" xfId="1" applyFont="1" applyFill="1" applyBorder="1" applyAlignment="1" applyProtection="1">
      <alignment horizontal="left" vertical="top" wrapText="1"/>
      <protection locked="0"/>
    </xf>
    <xf numFmtId="44" fontId="23" fillId="11" borderId="1" xfId="11" applyNumberFormat="1" applyFont="1" applyBorder="1" applyAlignment="1" applyProtection="1">
      <alignment horizontal="left" vertical="top" wrapText="1"/>
    </xf>
    <xf numFmtId="0" fontId="19" fillId="11" borderId="0" xfId="11" applyFont="1" applyAlignment="1">
      <alignment horizontal="center" vertical="top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4" applyFont="1" applyAlignment="1">
      <alignment horizontal="left" vertical="top" wrapText="1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3" fillId="11" borderId="2" xfId="11" applyFont="1" applyBorder="1" applyAlignment="1">
      <alignment horizontal="left" vertical="top" wrapText="1"/>
    </xf>
    <xf numFmtId="0" fontId="23" fillId="11" borderId="4" xfId="11" applyFont="1" applyBorder="1" applyAlignment="1">
      <alignment horizontal="left" vertical="top" wrapText="1"/>
    </xf>
    <xf numFmtId="0" fontId="23" fillId="11" borderId="3" xfId="1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0" fontId="17" fillId="10" borderId="2" xfId="10" applyFont="1" applyBorder="1" applyAlignment="1">
      <alignment horizontal="center" vertical="top" wrapText="1"/>
    </xf>
    <xf numFmtId="0" fontId="17" fillId="10" borderId="4" xfId="10" applyFont="1" applyBorder="1" applyAlignment="1">
      <alignment horizontal="center" vertical="top" wrapText="1"/>
    </xf>
    <xf numFmtId="44" fontId="8" fillId="0" borderId="1" xfId="1" applyFont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9" fillId="3" borderId="2" xfId="0" applyNumberFormat="1" applyFont="1" applyFill="1" applyBorder="1" applyAlignment="1">
      <alignment horizontal="left" vertical="top" wrapText="1"/>
    </xf>
    <xf numFmtId="44" fontId="9" fillId="3" borderId="3" xfId="0" applyNumberFormat="1" applyFont="1" applyFill="1" applyBorder="1" applyAlignment="1">
      <alignment horizontal="left" vertical="top" wrapText="1"/>
    </xf>
    <xf numFmtId="0" fontId="17" fillId="10" borderId="3" xfId="10" applyFont="1" applyBorder="1" applyAlignment="1">
      <alignment horizontal="center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44" fontId="6" fillId="3" borderId="2" xfId="1" applyFont="1" applyFill="1" applyBorder="1" applyAlignment="1">
      <alignment horizontal="left" vertical="top" wrapText="1"/>
    </xf>
    <xf numFmtId="44" fontId="6" fillId="3" borderId="4" xfId="1" applyFont="1" applyFill="1" applyBorder="1" applyAlignment="1">
      <alignment horizontal="left" vertical="top" wrapText="1"/>
    </xf>
    <xf numFmtId="44" fontId="6" fillId="3" borderId="3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9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47904"/>
        <c:axId val="202749440"/>
        <c:axId val="0"/>
      </c:bar3DChart>
      <c:catAx>
        <c:axId val="2027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9440"/>
        <c:crosses val="autoZero"/>
        <c:auto val="1"/>
        <c:lblAlgn val="ctr"/>
        <c:lblOffset val="100"/>
        <c:noMultiLvlLbl val="0"/>
      </c:catAx>
      <c:valAx>
        <c:axId val="202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zoomScale="130" zoomScaleNormal="130" workbookViewId="0">
      <selection activeCell="F8" sqref="F8"/>
    </sheetView>
  </sheetViews>
  <sheetFormatPr defaultColWidth="8.6640625" defaultRowHeight="12" x14ac:dyDescent="0.25"/>
  <cols>
    <col min="1" max="1" width="17.44140625" style="33" bestFit="1" customWidth="1"/>
    <col min="2" max="2" width="30.6640625" style="33" bestFit="1" customWidth="1"/>
    <col min="3" max="3" width="17.6640625" style="33" customWidth="1"/>
    <col min="4" max="4" width="17" style="33" customWidth="1"/>
    <col min="5" max="5" width="16.44140625" style="33" customWidth="1"/>
    <col min="6" max="6" width="15.6640625" style="33" customWidth="1"/>
    <col min="7" max="7" width="11.109375" style="33" customWidth="1"/>
    <col min="8" max="8" width="16.33203125" style="33" customWidth="1"/>
    <col min="9" max="16384" width="8.6640625" style="33"/>
  </cols>
  <sheetData>
    <row r="1" spans="1:8" ht="14.4" x14ac:dyDescent="0.3">
      <c r="A1" s="69" t="s">
        <v>130</v>
      </c>
      <c r="B1" s="69"/>
      <c r="C1" s="69"/>
      <c r="D1" s="69"/>
      <c r="E1" s="69"/>
      <c r="F1" s="69"/>
      <c r="G1" s="69"/>
      <c r="H1" s="69"/>
    </row>
    <row r="3" spans="1:8" ht="13.8" x14ac:dyDescent="0.25">
      <c r="A3" s="63" t="s">
        <v>47</v>
      </c>
      <c r="B3" s="64"/>
      <c r="C3" s="64"/>
      <c r="D3" s="64"/>
      <c r="E3" s="65"/>
    </row>
    <row r="4" spans="1:8" x14ac:dyDescent="0.25">
      <c r="A4" s="75" t="s">
        <v>48</v>
      </c>
      <c r="B4" s="76"/>
      <c r="C4" s="34">
        <v>2025</v>
      </c>
      <c r="D4" s="34">
        <v>2026</v>
      </c>
      <c r="E4" s="34">
        <v>2027</v>
      </c>
    </row>
    <row r="5" spans="1:8" x14ac:dyDescent="0.25">
      <c r="A5" s="35" t="s">
        <v>49</v>
      </c>
      <c r="B5" s="35" t="s">
        <v>60</v>
      </c>
      <c r="C5" s="36">
        <v>0</v>
      </c>
      <c r="D5" s="36">
        <v>0</v>
      </c>
      <c r="E5" s="36">
        <v>0</v>
      </c>
    </row>
    <row r="6" spans="1:8" x14ac:dyDescent="0.25">
      <c r="A6" s="66" t="s">
        <v>50</v>
      </c>
      <c r="B6" s="35" t="s">
        <v>65</v>
      </c>
      <c r="C6" s="36">
        <v>0</v>
      </c>
      <c r="D6" s="36">
        <v>0</v>
      </c>
      <c r="E6" s="36">
        <v>0</v>
      </c>
    </row>
    <row r="7" spans="1:8" x14ac:dyDescent="0.25">
      <c r="A7" s="67"/>
      <c r="B7" s="40" t="s">
        <v>92</v>
      </c>
      <c r="C7" s="36">
        <v>0</v>
      </c>
      <c r="D7" s="36">
        <v>0</v>
      </c>
      <c r="E7" s="36">
        <v>0</v>
      </c>
    </row>
    <row r="8" spans="1:8" x14ac:dyDescent="0.25">
      <c r="A8" s="67"/>
      <c r="B8" s="35" t="s">
        <v>52</v>
      </c>
      <c r="C8" s="36">
        <v>0</v>
      </c>
      <c r="D8" s="36">
        <v>0</v>
      </c>
      <c r="E8" s="36">
        <v>0</v>
      </c>
    </row>
    <row r="9" spans="1:8" x14ac:dyDescent="0.25">
      <c r="A9" s="67"/>
      <c r="B9" s="35" t="s">
        <v>53</v>
      </c>
      <c r="C9" s="36">
        <v>0</v>
      </c>
      <c r="D9" s="36">
        <v>0</v>
      </c>
      <c r="E9" s="36">
        <v>0</v>
      </c>
    </row>
    <row r="10" spans="1:8" x14ac:dyDescent="0.25">
      <c r="A10" s="67"/>
      <c r="B10" s="35" t="s">
        <v>54</v>
      </c>
      <c r="C10" s="36">
        <v>0</v>
      </c>
      <c r="D10" s="36">
        <v>0</v>
      </c>
      <c r="E10" s="36">
        <v>0</v>
      </c>
    </row>
    <row r="11" spans="1:8" x14ac:dyDescent="0.25">
      <c r="A11" s="68"/>
      <c r="B11" s="33" t="s">
        <v>51</v>
      </c>
      <c r="C11" s="53">
        <v>0</v>
      </c>
      <c r="D11" s="53">
        <f>H72</f>
        <v>0</v>
      </c>
      <c r="E11" s="53">
        <v>0</v>
      </c>
    </row>
    <row r="12" spans="1:8" x14ac:dyDescent="0.25">
      <c r="A12" s="73" t="s">
        <v>55</v>
      </c>
      <c r="B12" s="73"/>
      <c r="C12" s="37">
        <f>C5-C6-C7-C8-C9-C10-C11</f>
        <v>0</v>
      </c>
      <c r="D12" s="37">
        <f>D5-D6-D7-D8-D9-D10-D11</f>
        <v>0</v>
      </c>
      <c r="E12" s="37">
        <f t="shared" ref="E12" si="0">E5-E6-E7-E8-E9-E10-E11</f>
        <v>0</v>
      </c>
    </row>
    <row r="14" spans="1:8" x14ac:dyDescent="0.25">
      <c r="A14" s="73" t="s">
        <v>61</v>
      </c>
      <c r="B14" s="73"/>
      <c r="C14" s="38">
        <v>2023</v>
      </c>
      <c r="D14" s="38">
        <v>2024</v>
      </c>
      <c r="E14" s="38">
        <v>2025</v>
      </c>
    </row>
    <row r="15" spans="1:8" x14ac:dyDescent="0.25">
      <c r="A15" s="73"/>
      <c r="B15" s="73"/>
      <c r="C15" s="36">
        <v>0</v>
      </c>
      <c r="D15" s="36">
        <v>0</v>
      </c>
      <c r="E15" s="36">
        <v>0</v>
      </c>
    </row>
    <row r="16" spans="1:8" x14ac:dyDescent="0.25">
      <c r="A16" s="73" t="s">
        <v>63</v>
      </c>
      <c r="B16" s="73"/>
      <c r="C16" s="73"/>
      <c r="D16" s="73"/>
      <c r="E16" s="36">
        <v>0</v>
      </c>
    </row>
    <row r="18" spans="1:6" ht="13.8" x14ac:dyDescent="0.25">
      <c r="A18" s="77" t="s">
        <v>59</v>
      </c>
      <c r="B18" s="77"/>
      <c r="C18" s="77"/>
      <c r="D18" s="77"/>
      <c r="E18" s="77"/>
      <c r="F18" s="77"/>
    </row>
    <row r="19" spans="1:6" x14ac:dyDescent="0.25">
      <c r="A19" s="78" t="s">
        <v>48</v>
      </c>
      <c r="B19" s="78"/>
      <c r="C19" s="34" t="s">
        <v>93</v>
      </c>
      <c r="D19" s="34">
        <v>2012</v>
      </c>
      <c r="E19" s="34">
        <v>2013</v>
      </c>
      <c r="F19" s="34">
        <v>2026</v>
      </c>
    </row>
    <row r="20" spans="1:6" x14ac:dyDescent="0.25">
      <c r="A20" s="35" t="s">
        <v>49</v>
      </c>
      <c r="B20" s="35" t="s">
        <v>60</v>
      </c>
      <c r="C20" s="39">
        <v>0</v>
      </c>
      <c r="D20" s="39">
        <v>0</v>
      </c>
      <c r="E20" s="39">
        <v>0</v>
      </c>
      <c r="F20" s="36">
        <v>0</v>
      </c>
    </row>
    <row r="21" spans="1:6" x14ac:dyDescent="0.25">
      <c r="A21" s="79" t="s">
        <v>50</v>
      </c>
      <c r="B21" s="35" t="s">
        <v>89</v>
      </c>
      <c r="C21" s="36">
        <v>0</v>
      </c>
      <c r="D21" s="36">
        <v>0</v>
      </c>
      <c r="E21" s="36">
        <v>0</v>
      </c>
      <c r="F21" s="36">
        <v>0</v>
      </c>
    </row>
    <row r="22" spans="1:6" x14ac:dyDescent="0.25">
      <c r="A22" s="79"/>
      <c r="B22" s="35" t="s">
        <v>52</v>
      </c>
      <c r="C22" s="36">
        <v>0</v>
      </c>
      <c r="D22" s="36">
        <v>0</v>
      </c>
      <c r="E22" s="36">
        <v>0</v>
      </c>
      <c r="F22" s="36">
        <v>0</v>
      </c>
    </row>
    <row r="23" spans="1:6" x14ac:dyDescent="0.25">
      <c r="A23" s="79"/>
      <c r="B23" s="35" t="s">
        <v>53</v>
      </c>
      <c r="C23" s="36">
        <v>0</v>
      </c>
      <c r="D23" s="36">
        <v>0</v>
      </c>
      <c r="E23" s="36">
        <v>0</v>
      </c>
      <c r="F23" s="36">
        <v>0</v>
      </c>
    </row>
    <row r="24" spans="1:6" x14ac:dyDescent="0.25">
      <c r="A24" s="79"/>
      <c r="B24" s="35" t="s">
        <v>54</v>
      </c>
      <c r="C24" s="36">
        <v>0</v>
      </c>
      <c r="D24" s="36">
        <v>0</v>
      </c>
      <c r="E24" s="36">
        <v>0</v>
      </c>
      <c r="F24" s="36">
        <v>0</v>
      </c>
    </row>
    <row r="25" spans="1:6" x14ac:dyDescent="0.25">
      <c r="A25" s="79"/>
      <c r="B25" s="35" t="s">
        <v>92</v>
      </c>
      <c r="C25" s="36">
        <v>0</v>
      </c>
      <c r="D25" s="36">
        <v>0</v>
      </c>
      <c r="E25" s="36">
        <v>0</v>
      </c>
      <c r="F25" s="36">
        <v>0</v>
      </c>
    </row>
    <row r="26" spans="1:6" x14ac:dyDescent="0.25">
      <c r="A26" s="79"/>
      <c r="B26" s="35" t="s">
        <v>56</v>
      </c>
      <c r="C26" s="36">
        <v>0</v>
      </c>
      <c r="D26" s="36">
        <v>0</v>
      </c>
      <c r="E26" s="36">
        <v>0</v>
      </c>
      <c r="F26" s="36">
        <v>0</v>
      </c>
    </row>
    <row r="27" spans="1:6" x14ac:dyDescent="0.25">
      <c r="A27" s="79"/>
      <c r="B27" s="35" t="s">
        <v>57</v>
      </c>
      <c r="C27" s="36">
        <v>0</v>
      </c>
      <c r="D27" s="36">
        <v>0</v>
      </c>
      <c r="E27" s="36">
        <v>0</v>
      </c>
      <c r="F27" s="36">
        <v>0</v>
      </c>
    </row>
    <row r="28" spans="1:6" x14ac:dyDescent="0.25">
      <c r="A28" s="79"/>
      <c r="B28" s="35" t="s">
        <v>58</v>
      </c>
      <c r="C28" s="36">
        <v>0</v>
      </c>
      <c r="D28" s="36">
        <v>0</v>
      </c>
      <c r="E28" s="36">
        <v>0</v>
      </c>
      <c r="F28" s="36">
        <v>0</v>
      </c>
    </row>
    <row r="29" spans="1:6" x14ac:dyDescent="0.25">
      <c r="A29" s="79"/>
      <c r="B29" s="35" t="s">
        <v>64</v>
      </c>
      <c r="C29" s="36">
        <v>0</v>
      </c>
      <c r="D29" s="36">
        <v>0</v>
      </c>
      <c r="E29" s="36">
        <v>0</v>
      </c>
      <c r="F29" s="36">
        <v>0</v>
      </c>
    </row>
    <row r="30" spans="1:6" x14ac:dyDescent="0.25">
      <c r="A30" s="79"/>
      <c r="B30" s="81" t="s">
        <v>51</v>
      </c>
      <c r="C30" s="82"/>
      <c r="D30" s="82"/>
      <c r="E30" s="83"/>
      <c r="F30" s="53">
        <f>H61</f>
        <v>0</v>
      </c>
    </row>
    <row r="31" spans="1:6" x14ac:dyDescent="0.25">
      <c r="A31" s="79"/>
      <c r="B31" s="80" t="s">
        <v>116</v>
      </c>
      <c r="C31" s="80">
        <v>0</v>
      </c>
      <c r="D31" s="80">
        <v>0</v>
      </c>
      <c r="E31" s="80">
        <v>0</v>
      </c>
      <c r="F31" s="54">
        <f>H49</f>
        <v>0</v>
      </c>
    </row>
    <row r="32" spans="1:6" x14ac:dyDescent="0.25">
      <c r="A32" s="79"/>
      <c r="B32" s="80" t="s">
        <v>62</v>
      </c>
      <c r="C32" s="80"/>
      <c r="D32" s="80"/>
      <c r="E32" s="80"/>
      <c r="F32" s="54">
        <f>IF(H104&lt;0,0,H104)</f>
        <v>0</v>
      </c>
    </row>
    <row r="33" spans="1:8" x14ac:dyDescent="0.25">
      <c r="A33" s="73" t="s">
        <v>55</v>
      </c>
      <c r="B33" s="73"/>
      <c r="C33" s="37">
        <f t="shared" ref="C33:D33" si="1">C20-C21-C22-C23-C24-C25-C26-C27-C28-C29-C30-C31</f>
        <v>0</v>
      </c>
      <c r="D33" s="37">
        <f t="shared" si="1"/>
        <v>0</v>
      </c>
      <c r="E33" s="37">
        <f>E20-E21-E22-E23-E24-E25-E26-E27-E28-E29-E30-E31</f>
        <v>0</v>
      </c>
      <c r="F33" s="74">
        <f>F20-F21-F22-F23-F24-F25-F26-F27-F28-F29-F30-F31-F32</f>
        <v>0</v>
      </c>
    </row>
    <row r="34" spans="1:8" x14ac:dyDescent="0.25">
      <c r="A34" s="73" t="s">
        <v>94</v>
      </c>
      <c r="B34" s="73"/>
      <c r="C34" s="73"/>
      <c r="D34" s="73"/>
      <c r="E34" s="37">
        <f>IF(D33=0,C33,(C33+D33+E33)/3)</f>
        <v>0</v>
      </c>
      <c r="F34" s="74"/>
    </row>
    <row r="36" spans="1:8" ht="12" customHeight="1" x14ac:dyDescent="0.25">
      <c r="A36" s="73" t="s">
        <v>66</v>
      </c>
      <c r="B36" s="73"/>
      <c r="C36" s="41" t="s">
        <v>67</v>
      </c>
      <c r="D36" s="44">
        <v>0</v>
      </c>
      <c r="E36" s="41" t="s">
        <v>68</v>
      </c>
      <c r="F36" s="36">
        <v>0</v>
      </c>
    </row>
    <row r="38" spans="1:8" x14ac:dyDescent="0.25">
      <c r="A38" s="62" t="s">
        <v>18</v>
      </c>
      <c r="B38" s="62"/>
      <c r="C38" s="46"/>
      <c r="D38" s="46"/>
      <c r="E38" s="46"/>
      <c r="F38" s="46"/>
    </row>
    <row r="39" spans="1:8" x14ac:dyDescent="0.25">
      <c r="C39" s="12"/>
      <c r="D39" s="12"/>
      <c r="E39" s="12"/>
      <c r="F39" s="12"/>
    </row>
    <row r="40" spans="1:8" ht="13.8" x14ac:dyDescent="0.25">
      <c r="A40" s="57" t="s">
        <v>117</v>
      </c>
      <c r="B40" s="57"/>
      <c r="C40" s="57"/>
      <c r="D40" s="57"/>
      <c r="E40" s="57"/>
      <c r="F40" s="57"/>
      <c r="G40" s="57"/>
      <c r="H40" s="57"/>
    </row>
    <row r="42" spans="1:8" x14ac:dyDescent="0.25">
      <c r="A42" s="58" t="s">
        <v>91</v>
      </c>
      <c r="B42" s="59"/>
      <c r="C42" s="59"/>
      <c r="D42" s="59"/>
      <c r="E42" s="59"/>
      <c r="F42" s="59"/>
      <c r="G42" s="59"/>
      <c r="H42" s="60"/>
    </row>
    <row r="43" spans="1:8" x14ac:dyDescent="0.25">
      <c r="A43" s="5" t="s">
        <v>125</v>
      </c>
      <c r="B43" s="5" t="s">
        <v>118</v>
      </c>
      <c r="C43" s="5" t="s">
        <v>2</v>
      </c>
      <c r="D43" s="5" t="s">
        <v>71</v>
      </c>
      <c r="E43" s="5" t="s">
        <v>71</v>
      </c>
      <c r="F43" s="5" t="s">
        <v>0</v>
      </c>
      <c r="G43" s="2" t="s">
        <v>90</v>
      </c>
      <c r="H43" s="2" t="s">
        <v>72</v>
      </c>
    </row>
    <row r="44" spans="1:8" x14ac:dyDescent="0.25">
      <c r="A44" s="5" t="s">
        <v>120</v>
      </c>
      <c r="B44" s="28">
        <f>19645.43-16314.57</f>
        <v>3330.8600000000006</v>
      </c>
      <c r="C44" s="28">
        <f t="shared" ref="C44" si="2">(B44/12)*13</f>
        <v>3608.4316666666673</v>
      </c>
      <c r="D44" s="29">
        <f>23.8%+8.5%+2.88%</f>
        <v>0.3518</v>
      </c>
      <c r="E44" s="28">
        <f>C44*D44</f>
        <v>1269.4462603333336</v>
      </c>
      <c r="F44" s="28">
        <f t="shared" ref="F44" si="3">C44+E44</f>
        <v>4877.8779270000014</v>
      </c>
      <c r="G44" s="32">
        <v>0</v>
      </c>
      <c r="H44" s="11">
        <f>F44*G44</f>
        <v>0</v>
      </c>
    </row>
    <row r="45" spans="1:8" x14ac:dyDescent="0.25">
      <c r="A45" s="5" t="s">
        <v>121</v>
      </c>
      <c r="B45" s="28">
        <f>20452.55-17244.71</f>
        <v>3207.84</v>
      </c>
      <c r="C45" s="28">
        <f t="shared" ref="C45:C46" si="4">(B45/12)*13</f>
        <v>3475.16</v>
      </c>
      <c r="D45" s="29">
        <f t="shared" ref="D45:D48" si="5">23.8%+8.5%+2.88%</f>
        <v>0.3518</v>
      </c>
      <c r="E45" s="28">
        <f t="shared" ref="E45:E47" si="6">C45*D45</f>
        <v>1222.5612879999999</v>
      </c>
      <c r="F45" s="28">
        <f t="shared" ref="F45:F47" si="7">C45+E45</f>
        <v>4697.7212879999997</v>
      </c>
      <c r="G45" s="32">
        <v>0</v>
      </c>
      <c r="H45" s="11">
        <f t="shared" ref="H45:H47" si="8">F45*G45</f>
        <v>0</v>
      </c>
    </row>
    <row r="46" spans="1:8" x14ac:dyDescent="0.25">
      <c r="A46" s="5" t="s">
        <v>122</v>
      </c>
      <c r="B46" s="28">
        <f>22986.59-19454.15</f>
        <v>3532.4399999999987</v>
      </c>
      <c r="C46" s="28">
        <f t="shared" si="4"/>
        <v>3826.8099999999986</v>
      </c>
      <c r="D46" s="29">
        <f t="shared" si="5"/>
        <v>0.3518</v>
      </c>
      <c r="E46" s="28">
        <f t="shared" si="6"/>
        <v>1346.2717579999994</v>
      </c>
      <c r="F46" s="28">
        <f t="shared" si="7"/>
        <v>5173.0817579999984</v>
      </c>
      <c r="G46" s="32">
        <v>0</v>
      </c>
      <c r="H46" s="11">
        <f t="shared" si="8"/>
        <v>0</v>
      </c>
    </row>
    <row r="47" spans="1:8" x14ac:dyDescent="0.25">
      <c r="A47" s="5" t="s">
        <v>123</v>
      </c>
      <c r="B47" s="28">
        <f>24941.67-21166.71</f>
        <v>3774.9599999999991</v>
      </c>
      <c r="C47" s="28">
        <f>(B47/12)*13</f>
        <v>4089.5399999999991</v>
      </c>
      <c r="D47" s="29">
        <f t="shared" si="5"/>
        <v>0.3518</v>
      </c>
      <c r="E47" s="28">
        <f t="shared" si="6"/>
        <v>1438.7001719999996</v>
      </c>
      <c r="F47" s="28">
        <f t="shared" si="7"/>
        <v>5528.2401719999989</v>
      </c>
      <c r="G47" s="32">
        <v>0</v>
      </c>
      <c r="H47" s="11">
        <f t="shared" si="8"/>
        <v>0</v>
      </c>
    </row>
    <row r="48" spans="1:8" x14ac:dyDescent="0.25">
      <c r="A48" s="5" t="s">
        <v>133</v>
      </c>
      <c r="B48" s="28">
        <f>50005.77-43310.9</f>
        <v>6694.8699999999953</v>
      </c>
      <c r="C48" s="28">
        <f>B48</f>
        <v>6694.8699999999953</v>
      </c>
      <c r="D48" s="29">
        <f t="shared" si="5"/>
        <v>0.3518</v>
      </c>
      <c r="E48" s="28">
        <f t="shared" ref="E48" si="9">C48*D48</f>
        <v>2355.2552659999983</v>
      </c>
      <c r="F48" s="28">
        <f t="shared" ref="F48" si="10">C48+E48</f>
        <v>9050.1252659999936</v>
      </c>
      <c r="G48" s="32">
        <v>0</v>
      </c>
      <c r="H48" s="11">
        <f t="shared" ref="H48" si="11">F48*G48</f>
        <v>0</v>
      </c>
    </row>
    <row r="49" spans="1:9" x14ac:dyDescent="0.25">
      <c r="A49" s="61" t="s">
        <v>19</v>
      </c>
      <c r="B49" s="61"/>
      <c r="C49" s="61"/>
      <c r="D49" s="61"/>
      <c r="E49" s="61"/>
      <c r="F49" s="61"/>
      <c r="G49" s="31">
        <f>SUM(G44:G48)</f>
        <v>0</v>
      </c>
      <c r="H49" s="6">
        <f>SUM(H44:H48)</f>
        <v>0</v>
      </c>
    </row>
    <row r="50" spans="1:9" x14ac:dyDescent="0.25">
      <c r="A50" s="18"/>
      <c r="B50" s="18"/>
      <c r="C50" s="18"/>
      <c r="D50" s="18"/>
      <c r="E50" s="18"/>
      <c r="F50" s="18"/>
      <c r="G50" s="18"/>
      <c r="H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ht="13.8" x14ac:dyDescent="0.25">
      <c r="A52" s="57" t="s">
        <v>119</v>
      </c>
      <c r="B52" s="57"/>
      <c r="C52" s="57"/>
      <c r="D52" s="57"/>
      <c r="E52" s="57"/>
      <c r="F52" s="57"/>
      <c r="G52" s="57"/>
      <c r="H52" s="57"/>
      <c r="I52" s="18"/>
    </row>
    <row r="53" spans="1:9" x14ac:dyDescent="0.25">
      <c r="I53" s="18"/>
    </row>
    <row r="54" spans="1:9" x14ac:dyDescent="0.25">
      <c r="A54" s="58" t="s">
        <v>91</v>
      </c>
      <c r="B54" s="59"/>
      <c r="C54" s="59"/>
      <c r="D54" s="59"/>
      <c r="E54" s="59"/>
      <c r="F54" s="59"/>
      <c r="G54" s="59"/>
      <c r="H54" s="60"/>
      <c r="I54" s="18"/>
    </row>
    <row r="55" spans="1:9" x14ac:dyDescent="0.25">
      <c r="A55" s="5" t="s">
        <v>70</v>
      </c>
      <c r="B55" s="5" t="s">
        <v>124</v>
      </c>
      <c r="C55" s="5" t="s">
        <v>2</v>
      </c>
      <c r="D55" s="5" t="s">
        <v>71</v>
      </c>
      <c r="E55" s="5" t="s">
        <v>71</v>
      </c>
      <c r="F55" s="5" t="s">
        <v>0</v>
      </c>
      <c r="G55" s="2" t="s">
        <v>90</v>
      </c>
      <c r="H55" s="2" t="s">
        <v>72</v>
      </c>
      <c r="I55" s="18"/>
    </row>
    <row r="56" spans="1:9" ht="12" customHeight="1" x14ac:dyDescent="0.25">
      <c r="A56" s="5" t="s">
        <v>120</v>
      </c>
      <c r="B56" s="28">
        <f>19645.43-18283.31</f>
        <v>1362.119999999999</v>
      </c>
      <c r="C56" s="28">
        <f t="shared" ref="C56:C59" si="12">(B56/12)*13</f>
        <v>1475.629999999999</v>
      </c>
      <c r="D56" s="29">
        <f>23.8%+8.5%+2.88%</f>
        <v>0.3518</v>
      </c>
      <c r="E56" s="28">
        <f>C56*D56</f>
        <v>519.12663399999963</v>
      </c>
      <c r="F56" s="28">
        <f t="shared" ref="F56:F59" si="13">C56+E56</f>
        <v>1994.7566339999985</v>
      </c>
      <c r="G56" s="52">
        <f>G44</f>
        <v>0</v>
      </c>
      <c r="H56" s="11">
        <f>F56*G56*2</f>
        <v>0</v>
      </c>
      <c r="I56" s="18"/>
    </row>
    <row r="57" spans="1:9" x14ac:dyDescent="0.25">
      <c r="A57" s="5" t="s">
        <v>121</v>
      </c>
      <c r="B57" s="28">
        <f>20452.55-19034.51</f>
        <v>1418.0400000000009</v>
      </c>
      <c r="C57" s="28">
        <f t="shared" si="12"/>
        <v>1536.2100000000009</v>
      </c>
      <c r="D57" s="29">
        <f t="shared" ref="D57:D60" si="14">23.8%+8.5%+2.88%</f>
        <v>0.3518</v>
      </c>
      <c r="E57" s="28">
        <f t="shared" ref="E57:E59" si="15">C57*D57</f>
        <v>540.43867800000032</v>
      </c>
      <c r="F57" s="28">
        <f t="shared" si="13"/>
        <v>2076.6486780000014</v>
      </c>
      <c r="G57" s="52">
        <f>G45</f>
        <v>0</v>
      </c>
      <c r="H57" s="11">
        <f t="shared" ref="H57:H59" si="16">F57*G57*2</f>
        <v>0</v>
      </c>
      <c r="I57" s="18"/>
    </row>
    <row r="58" spans="1:9" x14ac:dyDescent="0.25">
      <c r="A58" s="5" t="s">
        <v>122</v>
      </c>
      <c r="B58" s="28">
        <f>22986.59-21392.87</f>
        <v>1593.7200000000012</v>
      </c>
      <c r="C58" s="28">
        <f t="shared" si="12"/>
        <v>1726.5300000000011</v>
      </c>
      <c r="D58" s="29">
        <f t="shared" si="14"/>
        <v>0.3518</v>
      </c>
      <c r="E58" s="28">
        <f t="shared" si="15"/>
        <v>607.39325400000041</v>
      </c>
      <c r="F58" s="28">
        <f t="shared" si="13"/>
        <v>2333.9232540000016</v>
      </c>
      <c r="G58" s="52">
        <f>G46</f>
        <v>0</v>
      </c>
      <c r="H58" s="11">
        <f t="shared" si="16"/>
        <v>0</v>
      </c>
      <c r="I58" s="18"/>
    </row>
    <row r="59" spans="1:9" x14ac:dyDescent="0.25">
      <c r="A59" s="5" t="s">
        <v>123</v>
      </c>
      <c r="B59" s="28">
        <f>24941.67-23212.35</f>
        <v>1729.3199999999997</v>
      </c>
      <c r="C59" s="28">
        <f t="shared" si="12"/>
        <v>1873.4299999999998</v>
      </c>
      <c r="D59" s="29">
        <f t="shared" si="14"/>
        <v>0.3518</v>
      </c>
      <c r="E59" s="28">
        <f t="shared" si="15"/>
        <v>659.07267399999989</v>
      </c>
      <c r="F59" s="28">
        <f t="shared" si="13"/>
        <v>2532.5026739999998</v>
      </c>
      <c r="G59" s="52">
        <f>G47</f>
        <v>0</v>
      </c>
      <c r="H59" s="11">
        <f t="shared" si="16"/>
        <v>0</v>
      </c>
      <c r="I59" s="18"/>
    </row>
    <row r="60" spans="1:9" x14ac:dyDescent="0.25">
      <c r="A60" s="5" t="s">
        <v>133</v>
      </c>
      <c r="B60" s="28">
        <f>50005.77-47015.77</f>
        <v>2990</v>
      </c>
      <c r="C60" s="28">
        <f>B60</f>
        <v>2990</v>
      </c>
      <c r="D60" s="29">
        <f t="shared" si="14"/>
        <v>0.3518</v>
      </c>
      <c r="E60" s="28">
        <f t="shared" ref="E60" si="17">C60*D60</f>
        <v>1051.8820000000001</v>
      </c>
      <c r="F60" s="28">
        <f t="shared" ref="F60" si="18">C60+E60</f>
        <v>4041.8820000000001</v>
      </c>
      <c r="G60" s="52">
        <f>G48</f>
        <v>0</v>
      </c>
      <c r="H60" s="11">
        <f t="shared" ref="H60" si="19">F60*G60*2</f>
        <v>0</v>
      </c>
      <c r="I60" s="18"/>
    </row>
    <row r="61" spans="1:9" x14ac:dyDescent="0.25">
      <c r="A61" s="61" t="s">
        <v>19</v>
      </c>
      <c r="B61" s="61"/>
      <c r="C61" s="61"/>
      <c r="D61" s="61"/>
      <c r="E61" s="61"/>
      <c r="F61" s="61"/>
      <c r="G61" s="31">
        <f>SUM(G56:G60)</f>
        <v>0</v>
      </c>
      <c r="H61" s="6">
        <f>SUM(H56:H60)</f>
        <v>0</v>
      </c>
    </row>
    <row r="62" spans="1:9" x14ac:dyDescent="0.25">
      <c r="A62" s="18"/>
      <c r="B62" s="18"/>
      <c r="C62" s="18"/>
      <c r="D62" s="18"/>
      <c r="E62" s="18"/>
      <c r="F62" s="18"/>
    </row>
    <row r="63" spans="1:9" ht="13.8" x14ac:dyDescent="0.25">
      <c r="A63" s="57" t="s">
        <v>126</v>
      </c>
      <c r="B63" s="57"/>
      <c r="C63" s="57"/>
      <c r="D63" s="57"/>
      <c r="E63" s="57"/>
      <c r="F63" s="57"/>
      <c r="G63" s="57"/>
      <c r="H63" s="57"/>
    </row>
    <row r="65" spans="1:8" x14ac:dyDescent="0.25">
      <c r="A65" s="58" t="s">
        <v>91</v>
      </c>
      <c r="B65" s="59"/>
      <c r="C65" s="59"/>
      <c r="D65" s="59"/>
      <c r="E65" s="59"/>
      <c r="F65" s="59"/>
      <c r="G65" s="59"/>
      <c r="H65" s="60"/>
    </row>
    <row r="66" spans="1:8" x14ac:dyDescent="0.25">
      <c r="A66" s="5" t="s">
        <v>70</v>
      </c>
      <c r="B66" s="5" t="s">
        <v>124</v>
      </c>
      <c r="C66" s="5" t="s">
        <v>2</v>
      </c>
      <c r="D66" s="5" t="s">
        <v>127</v>
      </c>
      <c r="E66" s="5" t="s">
        <v>127</v>
      </c>
      <c r="F66" s="5" t="s">
        <v>0</v>
      </c>
      <c r="G66" s="2" t="s">
        <v>90</v>
      </c>
      <c r="H66" s="2" t="s">
        <v>72</v>
      </c>
    </row>
    <row r="67" spans="1:8" x14ac:dyDescent="0.25">
      <c r="A67" s="5" t="s">
        <v>120</v>
      </c>
      <c r="B67" s="28">
        <f>19645.43-18283.31</f>
        <v>1362.119999999999</v>
      </c>
      <c r="C67" s="28">
        <f t="shared" ref="C67:C70" si="20">(B67/12)*13</f>
        <v>1475.629999999999</v>
      </c>
      <c r="D67" s="29">
        <f>23.8%+2.88%</f>
        <v>0.26680000000000004</v>
      </c>
      <c r="E67" s="28">
        <f>C67*D67</f>
        <v>393.69808399999977</v>
      </c>
      <c r="F67" s="28">
        <f t="shared" ref="F67:F70" si="21">C67+E67</f>
        <v>1869.3280839999989</v>
      </c>
      <c r="G67" s="52">
        <f>G56</f>
        <v>0</v>
      </c>
      <c r="H67" s="11">
        <f>F67*G67*2</f>
        <v>0</v>
      </c>
    </row>
    <row r="68" spans="1:8" x14ac:dyDescent="0.25">
      <c r="A68" s="5" t="s">
        <v>121</v>
      </c>
      <c r="B68" s="28">
        <f>20452.55-19034.51</f>
        <v>1418.0400000000009</v>
      </c>
      <c r="C68" s="28">
        <f t="shared" si="20"/>
        <v>1536.2100000000009</v>
      </c>
      <c r="D68" s="29">
        <f t="shared" ref="D68:D71" si="22">23.8%+2.88%</f>
        <v>0.26680000000000004</v>
      </c>
      <c r="E68" s="28">
        <f t="shared" ref="E68:E70" si="23">C68*D68</f>
        <v>409.86082800000031</v>
      </c>
      <c r="F68" s="28">
        <f t="shared" si="21"/>
        <v>1946.0708280000013</v>
      </c>
      <c r="G68" s="52">
        <f>G57</f>
        <v>0</v>
      </c>
      <c r="H68" s="11">
        <f t="shared" ref="H68:H70" si="24">F68*G68*2</f>
        <v>0</v>
      </c>
    </row>
    <row r="69" spans="1:8" x14ac:dyDescent="0.25">
      <c r="A69" s="5" t="s">
        <v>122</v>
      </c>
      <c r="B69" s="28">
        <f>22986.59-21392.87</f>
        <v>1593.7200000000012</v>
      </c>
      <c r="C69" s="28">
        <f t="shared" si="20"/>
        <v>1726.5300000000011</v>
      </c>
      <c r="D69" s="29">
        <f t="shared" si="22"/>
        <v>0.26680000000000004</v>
      </c>
      <c r="E69" s="28">
        <f t="shared" si="23"/>
        <v>460.63820400000037</v>
      </c>
      <c r="F69" s="28">
        <f t="shared" si="21"/>
        <v>2187.1682040000014</v>
      </c>
      <c r="G69" s="52">
        <f>G58</f>
        <v>0</v>
      </c>
      <c r="H69" s="11">
        <f t="shared" si="24"/>
        <v>0</v>
      </c>
    </row>
    <row r="70" spans="1:8" x14ac:dyDescent="0.25">
      <c r="A70" s="5" t="s">
        <v>123</v>
      </c>
      <c r="B70" s="28">
        <f>24941.67-23212.35</f>
        <v>1729.3199999999997</v>
      </c>
      <c r="C70" s="28">
        <f t="shared" si="20"/>
        <v>1873.4299999999998</v>
      </c>
      <c r="D70" s="29">
        <f t="shared" si="22"/>
        <v>0.26680000000000004</v>
      </c>
      <c r="E70" s="28">
        <f t="shared" si="23"/>
        <v>499.83112400000005</v>
      </c>
      <c r="F70" s="28">
        <f t="shared" si="21"/>
        <v>2373.2611239999997</v>
      </c>
      <c r="G70" s="52">
        <f>G59</f>
        <v>0</v>
      </c>
      <c r="H70" s="11">
        <f t="shared" si="24"/>
        <v>0</v>
      </c>
    </row>
    <row r="71" spans="1:8" x14ac:dyDescent="0.25">
      <c r="A71" s="5" t="s">
        <v>133</v>
      </c>
      <c r="B71" s="28">
        <f>50005.77-47015.77</f>
        <v>2990</v>
      </c>
      <c r="C71" s="28">
        <f>B71</f>
        <v>2990</v>
      </c>
      <c r="D71" s="29">
        <f t="shared" si="22"/>
        <v>0.26680000000000004</v>
      </c>
      <c r="E71" s="28">
        <f t="shared" ref="E71" si="25">C71*D71</f>
        <v>797.73200000000008</v>
      </c>
      <c r="F71" s="28">
        <f t="shared" ref="F71" si="26">C71+E71</f>
        <v>3787.732</v>
      </c>
      <c r="G71" s="52">
        <f>G60</f>
        <v>0</v>
      </c>
      <c r="H71" s="11">
        <f t="shared" ref="H71" si="27">F71*G71*2</f>
        <v>0</v>
      </c>
    </row>
    <row r="72" spans="1:8" x14ac:dyDescent="0.25">
      <c r="A72" s="61" t="s">
        <v>19</v>
      </c>
      <c r="B72" s="61"/>
      <c r="C72" s="61"/>
      <c r="D72" s="61"/>
      <c r="E72" s="61"/>
      <c r="F72" s="61"/>
      <c r="G72" s="31">
        <f>SUM(G67:G71)</f>
        <v>0</v>
      </c>
      <c r="H72" s="6">
        <f>SUM(H67:H71)</f>
        <v>0</v>
      </c>
    </row>
    <row r="73" spans="1:8" x14ac:dyDescent="0.25">
      <c r="A73" s="18"/>
      <c r="B73" s="18"/>
      <c r="C73" s="18"/>
      <c r="D73" s="18"/>
      <c r="E73" s="18"/>
      <c r="F73" s="18"/>
    </row>
    <row r="74" spans="1:8" x14ac:dyDescent="0.25">
      <c r="A74" s="62" t="s">
        <v>18</v>
      </c>
      <c r="B74" s="62"/>
      <c r="C74" s="18"/>
      <c r="D74" s="18"/>
      <c r="E74" s="18"/>
      <c r="F74" s="18"/>
    </row>
    <row r="75" spans="1:8" x14ac:dyDescent="0.25">
      <c r="A75" s="18"/>
      <c r="B75" s="18"/>
      <c r="C75" s="18"/>
      <c r="D75" s="18"/>
      <c r="E75" s="18"/>
      <c r="F75" s="18"/>
    </row>
    <row r="76" spans="1:8" x14ac:dyDescent="0.25">
      <c r="A76" s="18"/>
      <c r="B76" s="18"/>
      <c r="C76" s="18"/>
      <c r="D76" s="18"/>
      <c r="E76" s="18"/>
      <c r="F76" s="18"/>
    </row>
    <row r="77" spans="1:8" x14ac:dyDescent="0.25">
      <c r="A77" s="18"/>
      <c r="B77" s="18"/>
      <c r="C77" s="18"/>
      <c r="D77" s="18"/>
      <c r="E77" s="18"/>
      <c r="F77" s="18"/>
    </row>
    <row r="78" spans="1:8" x14ac:dyDescent="0.25">
      <c r="A78" s="18"/>
      <c r="B78" s="18"/>
      <c r="C78" s="18"/>
      <c r="D78" s="18"/>
      <c r="E78" s="18"/>
      <c r="F78" s="18"/>
    </row>
    <row r="79" spans="1:8" x14ac:dyDescent="0.25">
      <c r="A79" s="18"/>
      <c r="B79" s="18"/>
      <c r="C79" s="18"/>
      <c r="D79" s="18"/>
      <c r="E79" s="18"/>
      <c r="F79" s="18"/>
    </row>
    <row r="80" spans="1:8" ht="13.8" x14ac:dyDescent="0.25">
      <c r="A80" s="57" t="s">
        <v>84</v>
      </c>
      <c r="B80" s="57"/>
      <c r="C80" s="57"/>
      <c r="D80" s="57"/>
      <c r="E80" s="57"/>
      <c r="F80" s="57"/>
      <c r="G80" s="57"/>
      <c r="H80" s="57"/>
    </row>
    <row r="82" spans="1:8" ht="13.95" customHeight="1" x14ac:dyDescent="0.25">
      <c r="A82" s="70" t="s">
        <v>74</v>
      </c>
      <c r="B82" s="71"/>
      <c r="C82" s="71"/>
      <c r="D82" s="71"/>
      <c r="E82" s="71"/>
      <c r="F82" s="71"/>
      <c r="G82" s="71"/>
      <c r="H82" s="72"/>
    </row>
    <row r="83" spans="1:8" x14ac:dyDescent="0.25">
      <c r="A83" s="5" t="s">
        <v>75</v>
      </c>
      <c r="B83" s="5" t="s">
        <v>83</v>
      </c>
      <c r="C83" s="5" t="s">
        <v>2</v>
      </c>
      <c r="D83" s="5" t="s">
        <v>71</v>
      </c>
      <c r="E83" s="5" t="s">
        <v>71</v>
      </c>
      <c r="F83" s="5" t="s">
        <v>0</v>
      </c>
      <c r="G83" s="2" t="s">
        <v>73</v>
      </c>
      <c r="H83" s="2" t="s">
        <v>72</v>
      </c>
    </row>
    <row r="84" spans="1:8" x14ac:dyDescent="0.25">
      <c r="A84" s="5" t="s">
        <v>76</v>
      </c>
      <c r="B84" s="28">
        <v>16314.57</v>
      </c>
      <c r="C84" s="28">
        <f t="shared" ref="C84:C89" si="28">(B84/12)*13</f>
        <v>17674.1175</v>
      </c>
      <c r="D84" s="29">
        <f t="shared" ref="D84:D90" si="29">23.8%+8.5%+2.88%</f>
        <v>0.3518</v>
      </c>
      <c r="E84" s="28">
        <f>C84*D84</f>
        <v>6217.7545365000005</v>
      </c>
      <c r="F84" s="28">
        <f t="shared" ref="F84:F89" si="30">C84+E84</f>
        <v>23891.872036500001</v>
      </c>
      <c r="G84" s="32">
        <v>0</v>
      </c>
      <c r="H84" s="11">
        <f>F84*G84</f>
        <v>0</v>
      </c>
    </row>
    <row r="85" spans="1:8" x14ac:dyDescent="0.25">
      <c r="A85" s="5" t="s">
        <v>78</v>
      </c>
      <c r="B85" s="28">
        <v>17244.71</v>
      </c>
      <c r="C85" s="28">
        <f t="shared" si="28"/>
        <v>18681.769166666665</v>
      </c>
      <c r="D85" s="29">
        <f t="shared" si="29"/>
        <v>0.3518</v>
      </c>
      <c r="E85" s="28">
        <f t="shared" ref="E85:E89" si="31">C85*D85</f>
        <v>6572.2463928333327</v>
      </c>
      <c r="F85" s="28">
        <f t="shared" si="30"/>
        <v>25254.015559499996</v>
      </c>
      <c r="G85" s="32">
        <v>0</v>
      </c>
      <c r="H85" s="11">
        <f t="shared" ref="H85:H89" si="32">F85*G85</f>
        <v>0</v>
      </c>
    </row>
    <row r="86" spans="1:8" x14ac:dyDescent="0.25">
      <c r="A86" s="5" t="s">
        <v>79</v>
      </c>
      <c r="B86" s="28">
        <v>18229.919999999998</v>
      </c>
      <c r="C86" s="28">
        <f t="shared" si="28"/>
        <v>19749.079999999998</v>
      </c>
      <c r="D86" s="29">
        <f t="shared" si="29"/>
        <v>0.3518</v>
      </c>
      <c r="E86" s="28">
        <f t="shared" si="31"/>
        <v>6947.7263439999997</v>
      </c>
      <c r="F86" s="28">
        <f t="shared" si="30"/>
        <v>26696.806343999997</v>
      </c>
      <c r="G86" s="32">
        <v>0</v>
      </c>
      <c r="H86" s="11">
        <f t="shared" si="32"/>
        <v>0</v>
      </c>
    </row>
    <row r="87" spans="1:8" x14ac:dyDescent="0.25">
      <c r="A87" s="5" t="s">
        <v>77</v>
      </c>
      <c r="B87" s="28">
        <v>19454.150000000001</v>
      </c>
      <c r="C87" s="28">
        <f t="shared" si="28"/>
        <v>21075.32916666667</v>
      </c>
      <c r="D87" s="29">
        <f t="shared" si="29"/>
        <v>0.3518</v>
      </c>
      <c r="E87" s="28">
        <f t="shared" si="31"/>
        <v>7414.3008008333345</v>
      </c>
      <c r="F87" s="28">
        <f t="shared" si="30"/>
        <v>28489.629967500005</v>
      </c>
      <c r="G87" s="32">
        <v>0</v>
      </c>
      <c r="H87" s="11">
        <f t="shared" si="32"/>
        <v>0</v>
      </c>
    </row>
    <row r="88" spans="1:8" x14ac:dyDescent="0.25">
      <c r="A88" s="5" t="s">
        <v>80</v>
      </c>
      <c r="B88" s="28">
        <v>21166.71</v>
      </c>
      <c r="C88" s="28">
        <f t="shared" si="28"/>
        <v>22930.602500000001</v>
      </c>
      <c r="D88" s="29">
        <f t="shared" si="29"/>
        <v>0.3518</v>
      </c>
      <c r="E88" s="28">
        <f t="shared" si="31"/>
        <v>8066.9859595000007</v>
      </c>
      <c r="F88" s="28">
        <f t="shared" si="30"/>
        <v>30997.588459500003</v>
      </c>
      <c r="G88" s="32">
        <v>0</v>
      </c>
      <c r="H88" s="11">
        <f t="shared" si="32"/>
        <v>0</v>
      </c>
    </row>
    <row r="89" spans="1:8" x14ac:dyDescent="0.25">
      <c r="A89" s="5" t="s">
        <v>81</v>
      </c>
      <c r="B89" s="28">
        <v>24338.14</v>
      </c>
      <c r="C89" s="28">
        <f t="shared" si="28"/>
        <v>26366.318333333333</v>
      </c>
      <c r="D89" s="29">
        <f t="shared" si="29"/>
        <v>0.3518</v>
      </c>
      <c r="E89" s="28">
        <f t="shared" si="31"/>
        <v>9275.6707896666667</v>
      </c>
      <c r="F89" s="28">
        <f t="shared" si="30"/>
        <v>35641.989122999999</v>
      </c>
      <c r="G89" s="32">
        <v>0</v>
      </c>
      <c r="H89" s="11">
        <f t="shared" si="32"/>
        <v>0</v>
      </c>
    </row>
    <row r="90" spans="1:8" x14ac:dyDescent="0.25">
      <c r="A90" s="5" t="s">
        <v>135</v>
      </c>
      <c r="B90" s="28">
        <v>43310.9</v>
      </c>
      <c r="C90" s="28">
        <f>B90</f>
        <v>43310.9</v>
      </c>
      <c r="D90" s="29">
        <f t="shared" si="29"/>
        <v>0.3518</v>
      </c>
      <c r="E90" s="28">
        <f t="shared" ref="E90" si="33">C90*D90</f>
        <v>15236.77462</v>
      </c>
      <c r="F90" s="28">
        <f t="shared" ref="F90" si="34">C90+E90</f>
        <v>58547.674620000005</v>
      </c>
      <c r="G90" s="32">
        <v>0</v>
      </c>
      <c r="H90" s="11">
        <f t="shared" ref="H90" si="35">F90*G90</f>
        <v>0</v>
      </c>
    </row>
    <row r="91" spans="1:8" x14ac:dyDescent="0.25">
      <c r="A91" s="61" t="s">
        <v>19</v>
      </c>
      <c r="B91" s="61"/>
      <c r="C91" s="61"/>
      <c r="D91" s="61"/>
      <c r="E91" s="61"/>
      <c r="F91" s="61"/>
      <c r="G91" s="31">
        <f>SUM(G84:G90)</f>
        <v>0</v>
      </c>
      <c r="H91" s="6">
        <f>SUM(H84:H90)</f>
        <v>0</v>
      </c>
    </row>
    <row r="93" spans="1:8" ht="12" customHeight="1" x14ac:dyDescent="0.25">
      <c r="A93" s="70" t="s">
        <v>82</v>
      </c>
      <c r="B93" s="71"/>
      <c r="C93" s="71"/>
      <c r="D93" s="71"/>
      <c r="E93" s="71"/>
      <c r="F93" s="71"/>
      <c r="G93" s="71"/>
      <c r="H93" s="72"/>
    </row>
    <row r="94" spans="1:8" x14ac:dyDescent="0.25">
      <c r="A94" s="5" t="s">
        <v>75</v>
      </c>
      <c r="B94" s="5" t="s">
        <v>83</v>
      </c>
      <c r="C94" s="5" t="s">
        <v>2</v>
      </c>
      <c r="D94" s="5" t="s">
        <v>71</v>
      </c>
      <c r="E94" s="5" t="s">
        <v>71</v>
      </c>
      <c r="F94" s="5" t="s">
        <v>0</v>
      </c>
      <c r="G94" s="2" t="s">
        <v>86</v>
      </c>
      <c r="H94" s="2" t="s">
        <v>72</v>
      </c>
    </row>
    <row r="95" spans="1:8" x14ac:dyDescent="0.25">
      <c r="A95" s="5" t="s">
        <v>76</v>
      </c>
      <c r="B95" s="28">
        <v>16314.57</v>
      </c>
      <c r="C95" s="28">
        <f t="shared" ref="C95:C100" si="36">(B95/12)*13</f>
        <v>17674.1175</v>
      </c>
      <c r="D95" s="29">
        <f t="shared" ref="D95:D101" si="37">23.8%+8.5%+2.88%</f>
        <v>0.3518</v>
      </c>
      <c r="E95" s="28">
        <f>C95*D95</f>
        <v>6217.7545365000005</v>
      </c>
      <c r="F95" s="28">
        <f t="shared" ref="F95:F101" si="38">C95+E95</f>
        <v>23891.872036500001</v>
      </c>
      <c r="G95" s="32">
        <v>0</v>
      </c>
      <c r="H95" s="11">
        <f>F95*G95</f>
        <v>0</v>
      </c>
    </row>
    <row r="96" spans="1:8" x14ac:dyDescent="0.25">
      <c r="A96" s="5" t="s">
        <v>78</v>
      </c>
      <c r="B96" s="28">
        <v>17244.71</v>
      </c>
      <c r="C96" s="28">
        <f t="shared" si="36"/>
        <v>18681.769166666665</v>
      </c>
      <c r="D96" s="29">
        <f t="shared" si="37"/>
        <v>0.3518</v>
      </c>
      <c r="E96" s="28">
        <f t="shared" ref="E96:E101" si="39">C96*D96</f>
        <v>6572.2463928333327</v>
      </c>
      <c r="F96" s="28">
        <f t="shared" si="38"/>
        <v>25254.015559499996</v>
      </c>
      <c r="G96" s="32">
        <v>0</v>
      </c>
      <c r="H96" s="11">
        <f t="shared" ref="H96:H101" si="40">F96*G96</f>
        <v>0</v>
      </c>
    </row>
    <row r="97" spans="1:8" x14ac:dyDescent="0.25">
      <c r="A97" s="5" t="s">
        <v>79</v>
      </c>
      <c r="B97" s="28">
        <v>18229.919999999998</v>
      </c>
      <c r="C97" s="28">
        <f t="shared" si="36"/>
        <v>19749.079999999998</v>
      </c>
      <c r="D97" s="29">
        <f t="shared" si="37"/>
        <v>0.3518</v>
      </c>
      <c r="E97" s="28">
        <f t="shared" si="39"/>
        <v>6947.7263439999997</v>
      </c>
      <c r="F97" s="28">
        <f t="shared" si="38"/>
        <v>26696.806343999997</v>
      </c>
      <c r="G97" s="32">
        <v>0</v>
      </c>
      <c r="H97" s="11">
        <f t="shared" si="40"/>
        <v>0</v>
      </c>
    </row>
    <row r="98" spans="1:8" x14ac:dyDescent="0.25">
      <c r="A98" s="5" t="s">
        <v>77</v>
      </c>
      <c r="B98" s="28">
        <v>19454.150000000001</v>
      </c>
      <c r="C98" s="28">
        <f t="shared" si="36"/>
        <v>21075.32916666667</v>
      </c>
      <c r="D98" s="29">
        <f t="shared" si="37"/>
        <v>0.3518</v>
      </c>
      <c r="E98" s="28">
        <f t="shared" si="39"/>
        <v>7414.3008008333345</v>
      </c>
      <c r="F98" s="28">
        <f t="shared" si="38"/>
        <v>28489.629967500005</v>
      </c>
      <c r="G98" s="32">
        <v>0</v>
      </c>
      <c r="H98" s="11">
        <f t="shared" si="40"/>
        <v>0</v>
      </c>
    </row>
    <row r="99" spans="1:8" x14ac:dyDescent="0.25">
      <c r="A99" s="5" t="s">
        <v>80</v>
      </c>
      <c r="B99" s="28">
        <v>21166.71</v>
      </c>
      <c r="C99" s="28">
        <f t="shared" si="36"/>
        <v>22930.602500000001</v>
      </c>
      <c r="D99" s="29">
        <f t="shared" si="37"/>
        <v>0.3518</v>
      </c>
      <c r="E99" s="28">
        <f t="shared" si="39"/>
        <v>8066.9859595000007</v>
      </c>
      <c r="F99" s="28">
        <f t="shared" si="38"/>
        <v>30997.588459500003</v>
      </c>
      <c r="G99" s="32">
        <v>0</v>
      </c>
      <c r="H99" s="11">
        <f t="shared" si="40"/>
        <v>0</v>
      </c>
    </row>
    <row r="100" spans="1:8" x14ac:dyDescent="0.25">
      <c r="A100" s="5" t="s">
        <v>81</v>
      </c>
      <c r="B100" s="28">
        <v>24338.14</v>
      </c>
      <c r="C100" s="28">
        <f t="shared" si="36"/>
        <v>26366.318333333333</v>
      </c>
      <c r="D100" s="29">
        <f t="shared" si="37"/>
        <v>0.3518</v>
      </c>
      <c r="E100" s="28">
        <f t="shared" si="39"/>
        <v>9275.6707896666667</v>
      </c>
      <c r="F100" s="28">
        <f t="shared" si="38"/>
        <v>35641.989122999999</v>
      </c>
      <c r="G100" s="32">
        <v>0</v>
      </c>
      <c r="H100" s="11">
        <f t="shared" si="40"/>
        <v>0</v>
      </c>
    </row>
    <row r="101" spans="1:8" x14ac:dyDescent="0.25">
      <c r="A101" s="5" t="s">
        <v>135</v>
      </c>
      <c r="B101" s="28">
        <v>43310.9</v>
      </c>
      <c r="C101" s="28">
        <f>B101</f>
        <v>43310.9</v>
      </c>
      <c r="D101" s="29">
        <f t="shared" si="37"/>
        <v>0.3518</v>
      </c>
      <c r="E101" s="28">
        <f t="shared" si="39"/>
        <v>15236.77462</v>
      </c>
      <c r="F101" s="28">
        <f t="shared" si="38"/>
        <v>58547.674620000005</v>
      </c>
      <c r="G101" s="32">
        <v>0</v>
      </c>
      <c r="H101" s="11">
        <f t="shared" si="40"/>
        <v>0</v>
      </c>
    </row>
    <row r="102" spans="1:8" x14ac:dyDescent="0.25">
      <c r="A102" s="61" t="s">
        <v>19</v>
      </c>
      <c r="B102" s="61"/>
      <c r="C102" s="61"/>
      <c r="D102" s="61"/>
      <c r="E102" s="61"/>
      <c r="F102" s="61"/>
      <c r="G102" s="31">
        <f>SUM(G95:G101)</f>
        <v>0</v>
      </c>
      <c r="H102" s="6">
        <f>SUM(H95:H101)</f>
        <v>0</v>
      </c>
    </row>
    <row r="104" spans="1:8" x14ac:dyDescent="0.25">
      <c r="A104" s="70" t="s">
        <v>85</v>
      </c>
      <c r="B104" s="71"/>
      <c r="C104" s="71"/>
      <c r="D104" s="71"/>
      <c r="E104" s="71"/>
      <c r="F104" s="71"/>
      <c r="G104" s="71"/>
      <c r="H104" s="42">
        <f>H102-H91</f>
        <v>0</v>
      </c>
    </row>
    <row r="106" spans="1:8" x14ac:dyDescent="0.25">
      <c r="A106" s="62" t="s">
        <v>18</v>
      </c>
      <c r="B106" s="62"/>
    </row>
  </sheetData>
  <sheetProtection algorithmName="SHA-512" hashValue="lE8vSsP+3mcrE8pIyqvwSXPr0kMczyVEFhqYJPC7IMFoI8bHnplt/rG+US68hxzfncisvB6B+RnH5MUSX8Sr3w==" saltValue="B1fVjsr7hZee3OINb3v8rw==" spinCount="100000" sheet="1" objects="1" scenarios="1"/>
  <mergeCells count="35">
    <mergeCell ref="A38:B38"/>
    <mergeCell ref="A40:H40"/>
    <mergeCell ref="A42:H42"/>
    <mergeCell ref="A49:F49"/>
    <mergeCell ref="A14:B15"/>
    <mergeCell ref="A16:D16"/>
    <mergeCell ref="A18:F18"/>
    <mergeCell ref="A19:B19"/>
    <mergeCell ref="A21:A32"/>
    <mergeCell ref="B32:E32"/>
    <mergeCell ref="B31:E31"/>
    <mergeCell ref="B30:E30"/>
    <mergeCell ref="A3:E3"/>
    <mergeCell ref="A6:A11"/>
    <mergeCell ref="A1:H1"/>
    <mergeCell ref="A104:G104"/>
    <mergeCell ref="A106:B106"/>
    <mergeCell ref="A80:H80"/>
    <mergeCell ref="A82:H82"/>
    <mergeCell ref="A91:F91"/>
    <mergeCell ref="A93:H93"/>
    <mergeCell ref="A102:F102"/>
    <mergeCell ref="A33:B33"/>
    <mergeCell ref="A36:B36"/>
    <mergeCell ref="A34:D34"/>
    <mergeCell ref="F33:F34"/>
    <mergeCell ref="A4:B4"/>
    <mergeCell ref="A12:B12"/>
    <mergeCell ref="A52:H52"/>
    <mergeCell ref="A54:H54"/>
    <mergeCell ref="A61:F61"/>
    <mergeCell ref="A74:B74"/>
    <mergeCell ref="A63:H63"/>
    <mergeCell ref="A65:H65"/>
    <mergeCell ref="A72:F72"/>
  </mergeCells>
  <phoneticPr fontId="16" type="noConversion"/>
  <hyperlinks>
    <hyperlink ref="A106" r:id="rId1" xr:uid="{00000000-0004-0000-0000-000000000000}"/>
    <hyperlink ref="A38" r:id="rId2" xr:uid="{00000000-0004-0000-0000-000002000000}"/>
    <hyperlink ref="A74" r:id="rId3" xr:uid="{24FDC61A-1897-4AE7-B5A3-16A3A1561EE1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4"/>
  <sheetViews>
    <sheetView zoomScale="130" zoomScaleNormal="130" workbookViewId="0">
      <selection activeCell="H51" sqref="H51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101" t="str">
        <f>'spese personale'!A1</f>
        <v>CALCOLO DEI DATI RELATIVI ALLE SPESE DI PERSONALE PER L'ANNUALITA' 2026 DEL COMUNE DI ___________________</v>
      </c>
      <c r="B1" s="101"/>
      <c r="C1" s="101"/>
      <c r="D1" s="101"/>
      <c r="E1" s="101"/>
      <c r="F1" s="101"/>
      <c r="G1" s="101"/>
      <c r="H1" s="101"/>
      <c r="I1" s="101"/>
      <c r="J1" s="101"/>
    </row>
    <row r="3" spans="1:12" ht="13.8" x14ac:dyDescent="0.3">
      <c r="A3" s="108" t="s">
        <v>69</v>
      </c>
      <c r="B3" s="108"/>
      <c r="C3" s="108"/>
      <c r="D3" s="108"/>
      <c r="F3" s="108" t="s">
        <v>44</v>
      </c>
      <c r="G3" s="108"/>
      <c r="H3" s="108"/>
      <c r="I3" s="108"/>
      <c r="J3" s="108"/>
    </row>
    <row r="4" spans="1:12" x14ac:dyDescent="0.3">
      <c r="A4" s="99" t="s">
        <v>39</v>
      </c>
      <c r="B4" s="104"/>
      <c r="C4" s="100"/>
      <c r="D4" s="7">
        <f>'spese personale'!C12</f>
        <v>0</v>
      </c>
      <c r="F4" s="99" t="s">
        <v>110</v>
      </c>
      <c r="G4" s="104"/>
      <c r="H4" s="104"/>
      <c r="I4" s="100"/>
      <c r="J4" s="7">
        <f>'spese personale'!E34</f>
        <v>0</v>
      </c>
    </row>
    <row r="5" spans="1:12" x14ac:dyDescent="0.3">
      <c r="A5" s="105" t="s">
        <v>26</v>
      </c>
      <c r="B5" s="106"/>
      <c r="C5" s="107"/>
      <c r="D5" s="7">
        <f>'spese personale'!D12</f>
        <v>0</v>
      </c>
      <c r="F5" s="99" t="s">
        <v>111</v>
      </c>
      <c r="G5" s="104"/>
      <c r="H5" s="104"/>
      <c r="I5" s="100"/>
      <c r="J5" s="7">
        <f>'spese personale'!F33</f>
        <v>0</v>
      </c>
    </row>
    <row r="6" spans="1:12" x14ac:dyDescent="0.3">
      <c r="A6" s="105" t="s">
        <v>27</v>
      </c>
      <c r="B6" s="106"/>
      <c r="C6" s="107"/>
      <c r="D6" s="7">
        <f>'spese personale'!E12</f>
        <v>0</v>
      </c>
      <c r="F6" s="88" t="s">
        <v>101</v>
      </c>
      <c r="G6" s="89"/>
      <c r="H6" s="89"/>
      <c r="I6" s="90"/>
      <c r="J6" s="50">
        <f>J4-J5</f>
        <v>0</v>
      </c>
    </row>
    <row r="8" spans="1:12" x14ac:dyDescent="0.3">
      <c r="A8" s="102" t="s">
        <v>5</v>
      </c>
      <c r="B8" s="103"/>
      <c r="C8" s="30" t="s">
        <v>15</v>
      </c>
      <c r="D8" s="3"/>
      <c r="E8" s="3"/>
      <c r="F8" s="3"/>
      <c r="G8" s="91" t="s">
        <v>16</v>
      </c>
      <c r="H8" s="91"/>
      <c r="I8" s="91"/>
      <c r="J8" s="91"/>
      <c r="K8" s="3"/>
      <c r="L8" s="3"/>
    </row>
    <row r="9" spans="1:12" x14ac:dyDescent="0.3">
      <c r="A9" s="99" t="s">
        <v>6</v>
      </c>
      <c r="B9" s="100"/>
      <c r="C9" s="4">
        <v>0.29499999999999998</v>
      </c>
      <c r="D9" s="3"/>
      <c r="E9" s="3"/>
      <c r="F9" s="3"/>
      <c r="G9" s="87" t="s">
        <v>5</v>
      </c>
      <c r="H9" s="87"/>
      <c r="I9" s="87"/>
      <c r="J9" s="5" t="s">
        <v>15</v>
      </c>
      <c r="K9" s="3"/>
      <c r="L9" s="3"/>
    </row>
    <row r="10" spans="1:12" x14ac:dyDescent="0.3">
      <c r="A10" s="99" t="s">
        <v>7</v>
      </c>
      <c r="B10" s="100"/>
      <c r="C10" s="4">
        <v>0.28599999999999998</v>
      </c>
      <c r="D10" s="3"/>
      <c r="E10" s="3"/>
      <c r="F10" s="3"/>
      <c r="G10" s="87" t="s">
        <v>6</v>
      </c>
      <c r="H10" s="87"/>
      <c r="I10" s="87"/>
      <c r="J10" s="4">
        <v>0.33500000000000002</v>
      </c>
      <c r="K10" s="3"/>
      <c r="L10" s="3"/>
    </row>
    <row r="11" spans="1:12" x14ac:dyDescent="0.3">
      <c r="A11" s="99" t="s">
        <v>8</v>
      </c>
      <c r="B11" s="100"/>
      <c r="C11" s="4">
        <v>0.27600000000000002</v>
      </c>
      <c r="D11" s="3"/>
      <c r="E11" s="3"/>
      <c r="F11" s="3"/>
      <c r="G11" s="87" t="s">
        <v>7</v>
      </c>
      <c r="H11" s="87"/>
      <c r="I11" s="87"/>
      <c r="J11" s="4">
        <v>0.32600000000000001</v>
      </c>
      <c r="K11" s="3"/>
      <c r="L11" s="3"/>
    </row>
    <row r="12" spans="1:12" x14ac:dyDescent="0.3">
      <c r="A12" s="99" t="s">
        <v>9</v>
      </c>
      <c r="B12" s="100"/>
      <c r="C12" s="4">
        <v>0.27200000000000002</v>
      </c>
      <c r="D12" s="3"/>
      <c r="E12" s="3"/>
      <c r="F12" s="3"/>
      <c r="G12" s="87" t="s">
        <v>8</v>
      </c>
      <c r="H12" s="87"/>
      <c r="I12" s="87"/>
      <c r="J12" s="4">
        <v>0.316</v>
      </c>
      <c r="K12" s="3"/>
      <c r="L12" s="3"/>
    </row>
    <row r="13" spans="1:12" x14ac:dyDescent="0.3">
      <c r="A13" s="99" t="s">
        <v>10</v>
      </c>
      <c r="B13" s="100"/>
      <c r="C13" s="4">
        <v>0.26900000000000002</v>
      </c>
      <c r="D13" s="3"/>
      <c r="E13" s="3"/>
      <c r="F13" s="3"/>
      <c r="G13" s="87" t="s">
        <v>9</v>
      </c>
      <c r="H13" s="87"/>
      <c r="I13" s="87"/>
      <c r="J13" s="4">
        <v>0.312</v>
      </c>
      <c r="K13" s="3"/>
      <c r="L13" s="3"/>
    </row>
    <row r="14" spans="1:12" x14ac:dyDescent="0.3">
      <c r="A14" s="99" t="s">
        <v>11</v>
      </c>
      <c r="B14" s="100"/>
      <c r="C14" s="4">
        <v>0.27</v>
      </c>
      <c r="D14" s="3"/>
      <c r="E14" s="3"/>
      <c r="F14" s="3"/>
      <c r="G14" s="87" t="s">
        <v>10</v>
      </c>
      <c r="H14" s="87"/>
      <c r="I14" s="87"/>
      <c r="J14" s="4">
        <v>0.309</v>
      </c>
    </row>
    <row r="15" spans="1:12" x14ac:dyDescent="0.3">
      <c r="A15" s="99" t="s">
        <v>12</v>
      </c>
      <c r="B15" s="100"/>
      <c r="C15" s="4">
        <v>0.27600000000000002</v>
      </c>
      <c r="D15" s="3"/>
      <c r="E15" s="3"/>
      <c r="F15" s="3"/>
      <c r="G15" s="87" t="s">
        <v>11</v>
      </c>
      <c r="H15" s="87"/>
      <c r="I15" s="87"/>
      <c r="J15" s="4">
        <v>0.31</v>
      </c>
    </row>
    <row r="16" spans="1:12" x14ac:dyDescent="0.3">
      <c r="A16" s="99" t="s">
        <v>13</v>
      </c>
      <c r="B16" s="100"/>
      <c r="C16" s="4">
        <v>0.28799999999999998</v>
      </c>
      <c r="D16" s="3"/>
      <c r="E16" s="3"/>
      <c r="F16" s="3"/>
      <c r="G16" s="87" t="s">
        <v>12</v>
      </c>
      <c r="H16" s="87"/>
      <c r="I16" s="87"/>
      <c r="J16" s="4">
        <v>0.316</v>
      </c>
    </row>
    <row r="17" spans="1:10" x14ac:dyDescent="0.3">
      <c r="A17" s="99" t="s">
        <v>14</v>
      </c>
      <c r="B17" s="100"/>
      <c r="C17" s="4">
        <v>0.253</v>
      </c>
      <c r="D17" s="3"/>
      <c r="E17" s="3"/>
      <c r="F17" s="3"/>
      <c r="G17" s="87" t="s">
        <v>13</v>
      </c>
      <c r="H17" s="87"/>
      <c r="I17" s="87"/>
      <c r="J17" s="4">
        <v>0.32800000000000001</v>
      </c>
    </row>
    <row r="18" spans="1:10" x14ac:dyDescent="0.3">
      <c r="G18" s="87" t="s">
        <v>14</v>
      </c>
      <c r="H18" s="87"/>
      <c r="I18" s="87"/>
      <c r="J18" s="4">
        <v>0.29299999999999998</v>
      </c>
    </row>
    <row r="20" spans="1:10" x14ac:dyDescent="0.3">
      <c r="A20" s="58" t="s">
        <v>33</v>
      </c>
      <c r="B20" s="59"/>
      <c r="C20" s="60"/>
      <c r="D20" s="30" t="s">
        <v>4</v>
      </c>
      <c r="F20" s="91" t="s">
        <v>100</v>
      </c>
      <c r="G20" s="91"/>
      <c r="H20" s="91"/>
      <c r="I20" s="91"/>
      <c r="J20" s="91"/>
    </row>
    <row r="21" spans="1:10" x14ac:dyDescent="0.3">
      <c r="A21" s="7">
        <f>'spese personale'!C15</f>
        <v>0</v>
      </c>
      <c r="B21" s="7">
        <f>'spese personale'!D15</f>
        <v>0</v>
      </c>
      <c r="C21" s="7">
        <f>'spese personale'!E15</f>
        <v>0</v>
      </c>
      <c r="D21" s="7">
        <f>AVERAGE(A21:C21)</f>
        <v>0</v>
      </c>
      <c r="F21" s="98" t="s">
        <v>15</v>
      </c>
      <c r="G21" s="98"/>
      <c r="H21" s="98"/>
      <c r="I21" s="98"/>
      <c r="J21" s="8">
        <v>0</v>
      </c>
    </row>
    <row r="22" spans="1:10" x14ac:dyDescent="0.3">
      <c r="A22" s="99" t="s">
        <v>37</v>
      </c>
      <c r="B22" s="104"/>
      <c r="C22" s="100"/>
      <c r="D22" s="7">
        <f>'spese personale'!E16</f>
        <v>0</v>
      </c>
      <c r="F22" s="97" t="s">
        <v>21</v>
      </c>
      <c r="G22" s="97"/>
      <c r="H22" s="97"/>
      <c r="I22" s="97"/>
      <c r="J22" s="9">
        <f>J21*D23</f>
        <v>0</v>
      </c>
    </row>
    <row r="23" spans="1:10" x14ac:dyDescent="0.3">
      <c r="A23" s="99" t="s">
        <v>17</v>
      </c>
      <c r="B23" s="104"/>
      <c r="C23" s="100"/>
      <c r="D23" s="7">
        <f>D21-D22</f>
        <v>0</v>
      </c>
      <c r="F23" s="97" t="s">
        <v>25</v>
      </c>
      <c r="G23" s="97"/>
      <c r="H23" s="97"/>
      <c r="I23" s="97"/>
      <c r="J23" s="9">
        <f>D25*D23</f>
        <v>0</v>
      </c>
    </row>
    <row r="24" spans="1:10" x14ac:dyDescent="0.3">
      <c r="A24" s="112" t="s">
        <v>24</v>
      </c>
      <c r="B24" s="113"/>
      <c r="C24" s="114"/>
      <c r="D24" s="10">
        <f>IF(D23=0,0,D4/D23)</f>
        <v>0</v>
      </c>
      <c r="F24" s="118" t="s">
        <v>22</v>
      </c>
      <c r="G24" s="118"/>
      <c r="H24" s="118"/>
      <c r="I24" s="118"/>
      <c r="J24" s="11">
        <f>IF((J23&lt;=J22),J23,J22)</f>
        <v>0</v>
      </c>
    </row>
    <row r="25" spans="1:10" x14ac:dyDescent="0.3">
      <c r="A25" s="94" t="s">
        <v>107</v>
      </c>
      <c r="B25" s="95"/>
      <c r="C25" s="96"/>
      <c r="D25" s="47">
        <f>IF(D24&gt;J21,D24,J21)</f>
        <v>0</v>
      </c>
      <c r="E25" s="20"/>
      <c r="F25" s="93" t="s">
        <v>45</v>
      </c>
      <c r="G25" s="93"/>
      <c r="H25" s="93"/>
      <c r="I25" s="93"/>
      <c r="J25" s="45">
        <v>0</v>
      </c>
    </row>
    <row r="26" spans="1:10" x14ac:dyDescent="0.3">
      <c r="A26" s="116" t="s">
        <v>34</v>
      </c>
      <c r="B26" s="116"/>
      <c r="C26" s="116"/>
      <c r="D26" s="116"/>
      <c r="E26" s="46"/>
      <c r="F26" s="97" t="s">
        <v>46</v>
      </c>
      <c r="G26" s="97"/>
      <c r="H26" s="97"/>
      <c r="I26" s="97"/>
      <c r="J26" s="45">
        <v>0</v>
      </c>
    </row>
    <row r="27" spans="1:10" x14ac:dyDescent="0.3">
      <c r="A27" s="117"/>
      <c r="B27" s="117"/>
      <c r="C27" s="117"/>
      <c r="D27" s="117"/>
    </row>
    <row r="28" spans="1:10" x14ac:dyDescent="0.3">
      <c r="F28" s="115" t="s">
        <v>129</v>
      </c>
      <c r="G28" s="115"/>
      <c r="H28" s="115"/>
      <c r="I28" s="115"/>
      <c r="J28" s="55">
        <v>0</v>
      </c>
    </row>
    <row r="29" spans="1:10" x14ac:dyDescent="0.3">
      <c r="A29" s="62" t="s">
        <v>18</v>
      </c>
      <c r="B29" s="62"/>
      <c r="F29" s="84" t="s">
        <v>132</v>
      </c>
      <c r="G29" s="85"/>
      <c r="H29" s="85"/>
      <c r="I29" s="86"/>
      <c r="J29" s="56">
        <f>J6-J28</f>
        <v>0</v>
      </c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6" ht="14.4" x14ac:dyDescent="0.3">
      <c r="A41" s="122" t="s">
        <v>23</v>
      </c>
      <c r="B41" s="123"/>
      <c r="C41" s="123"/>
      <c r="D41" s="123"/>
      <c r="E41" s="123"/>
      <c r="F41" s="123"/>
      <c r="G41" s="123"/>
      <c r="H41" s="128"/>
      <c r="I41" s="122" t="s">
        <v>128</v>
      </c>
      <c r="J41" s="123"/>
      <c r="K41" s="3"/>
      <c r="L41" s="3"/>
      <c r="M41" s="3"/>
      <c r="N41" s="3"/>
      <c r="O41" s="3"/>
      <c r="P41" s="3"/>
    </row>
    <row r="42" spans="1:16" ht="24" x14ac:dyDescent="0.3">
      <c r="A42" s="5" t="s">
        <v>70</v>
      </c>
      <c r="B42" s="5" t="s">
        <v>1</v>
      </c>
      <c r="C42" s="5" t="s">
        <v>2</v>
      </c>
      <c r="D42" s="5" t="s">
        <v>20</v>
      </c>
      <c r="E42" s="5" t="s">
        <v>20</v>
      </c>
      <c r="F42" s="5" t="s">
        <v>0</v>
      </c>
      <c r="G42" s="13" t="s">
        <v>3</v>
      </c>
      <c r="H42" s="5" t="s">
        <v>109</v>
      </c>
      <c r="I42" s="97" t="s">
        <v>131</v>
      </c>
      <c r="J42" s="97"/>
      <c r="K42" s="3"/>
      <c r="L42" s="3"/>
      <c r="M42" s="3"/>
      <c r="N42" s="3"/>
      <c r="O42" s="3"/>
      <c r="P42" s="3"/>
    </row>
    <row r="43" spans="1:16" x14ac:dyDescent="0.3">
      <c r="A43" s="5" t="s">
        <v>40</v>
      </c>
      <c r="B43" s="14">
        <v>19753.07</v>
      </c>
      <c r="C43" s="14">
        <f t="shared" ref="C43:C47" si="0">(B43/12)*13</f>
        <v>21399.159166666665</v>
      </c>
      <c r="D43" s="15">
        <f>23.8%+2.88%</f>
        <v>0.26680000000000004</v>
      </c>
      <c r="E43" s="14">
        <f t="shared" ref="E43:E46" si="1">C43*D43</f>
        <v>5709.2956656666665</v>
      </c>
      <c r="F43" s="14">
        <f t="shared" ref="F43:F46" si="2">C43+E43</f>
        <v>27108.454832333329</v>
      </c>
      <c r="G43" s="16">
        <v>0</v>
      </c>
      <c r="H43" s="17">
        <f>G43*F43</f>
        <v>0</v>
      </c>
      <c r="I43" s="124">
        <f>H43+(C43*8.5%)*G43</f>
        <v>0</v>
      </c>
      <c r="J43" s="124"/>
      <c r="K43" s="3"/>
      <c r="L43" s="3"/>
      <c r="M43" s="3"/>
    </row>
    <row r="44" spans="1:16" x14ac:dyDescent="0.3">
      <c r="A44" s="5" t="s">
        <v>41</v>
      </c>
      <c r="B44" s="14">
        <v>20583.23</v>
      </c>
      <c r="C44" s="14">
        <f t="shared" si="0"/>
        <v>22298.499166666668</v>
      </c>
      <c r="D44" s="15">
        <f t="shared" ref="D44:D47" si="3">23.8%+2.88%</f>
        <v>0.26680000000000004</v>
      </c>
      <c r="E44" s="14">
        <f t="shared" si="1"/>
        <v>5949.2395776666681</v>
      </c>
      <c r="F44" s="14">
        <f t="shared" si="2"/>
        <v>28247.738744333335</v>
      </c>
      <c r="G44" s="16">
        <v>0</v>
      </c>
      <c r="H44" s="17">
        <f t="shared" ref="H44" si="4">G44*F44</f>
        <v>0</v>
      </c>
      <c r="I44" s="124">
        <f>H44+(C44*8.5%)*G44</f>
        <v>0</v>
      </c>
      <c r="J44" s="124"/>
      <c r="K44" s="3"/>
    </row>
    <row r="45" spans="1:16" x14ac:dyDescent="0.3">
      <c r="A45" s="5" t="s">
        <v>42</v>
      </c>
      <c r="B45" s="14">
        <v>23138.75</v>
      </c>
      <c r="C45" s="14">
        <f t="shared" si="0"/>
        <v>25066.979166666668</v>
      </c>
      <c r="D45" s="15">
        <f t="shared" si="3"/>
        <v>0.26680000000000004</v>
      </c>
      <c r="E45" s="14">
        <f t="shared" si="1"/>
        <v>6687.8700416666679</v>
      </c>
      <c r="F45" s="14">
        <f t="shared" si="2"/>
        <v>31754.849208333337</v>
      </c>
      <c r="G45" s="16">
        <v>0</v>
      </c>
      <c r="H45" s="17">
        <f>G45*F45</f>
        <v>0</v>
      </c>
      <c r="I45" s="124">
        <f>H45+(C45*8.5%)*G45</f>
        <v>0</v>
      </c>
      <c r="J45" s="124"/>
      <c r="K45" s="3"/>
    </row>
    <row r="46" spans="1:16" x14ac:dyDescent="0.3">
      <c r="A46" s="5" t="s">
        <v>43</v>
      </c>
      <c r="B46" s="14">
        <v>25114.11</v>
      </c>
      <c r="C46" s="14">
        <f t="shared" si="0"/>
        <v>27206.952500000003</v>
      </c>
      <c r="D46" s="15">
        <f t="shared" si="3"/>
        <v>0.26680000000000004</v>
      </c>
      <c r="E46" s="14">
        <f t="shared" si="1"/>
        <v>7258.8149270000022</v>
      </c>
      <c r="F46" s="14">
        <f t="shared" si="2"/>
        <v>34465.767427000006</v>
      </c>
      <c r="G46" s="16">
        <v>0</v>
      </c>
      <c r="H46" s="17">
        <f>G46*F46</f>
        <v>0</v>
      </c>
      <c r="I46" s="124">
        <f>H46+(C46*8.5%)*G46</f>
        <v>0</v>
      </c>
      <c r="J46" s="124"/>
      <c r="K46" s="3"/>
    </row>
    <row r="47" spans="1:16" x14ac:dyDescent="0.3">
      <c r="A47" s="5" t="s">
        <v>134</v>
      </c>
      <c r="B47" s="14">
        <v>50005.77</v>
      </c>
      <c r="C47" s="14">
        <f>B47</f>
        <v>50005.77</v>
      </c>
      <c r="D47" s="15">
        <f t="shared" si="3"/>
        <v>0.26680000000000004</v>
      </c>
      <c r="E47" s="14">
        <f t="shared" ref="E47" si="5">C47*D47</f>
        <v>13341.539436000001</v>
      </c>
      <c r="F47" s="14">
        <f t="shared" ref="F47" si="6">C47+E47</f>
        <v>63347.309435999996</v>
      </c>
      <c r="G47" s="16">
        <v>0</v>
      </c>
      <c r="H47" s="17">
        <f>G47*F47</f>
        <v>0</v>
      </c>
      <c r="I47" s="124">
        <f>H47+(C47*8.5%)*G47</f>
        <v>0</v>
      </c>
      <c r="J47" s="124"/>
      <c r="K47" s="3"/>
    </row>
    <row r="48" spans="1:16" x14ac:dyDescent="0.3">
      <c r="A48" s="61" t="s">
        <v>19</v>
      </c>
      <c r="B48" s="61"/>
      <c r="C48" s="61"/>
      <c r="D48" s="61"/>
      <c r="E48" s="61"/>
      <c r="F48" s="61"/>
      <c r="G48" s="31">
        <f>SUM(G43:G47)</f>
        <v>0</v>
      </c>
      <c r="H48" s="6">
        <f>SUM(H43:H47)</f>
        <v>0</v>
      </c>
      <c r="I48" s="125">
        <f>SUM(I43:J47)</f>
        <v>0</v>
      </c>
      <c r="J48" s="125"/>
      <c r="K48" s="3"/>
    </row>
    <row r="49" spans="1:11" x14ac:dyDescent="0.3">
      <c r="A49" s="18"/>
      <c r="B49" s="18"/>
      <c r="C49" s="18"/>
      <c r="D49" s="18"/>
      <c r="E49" s="18"/>
      <c r="F49" s="18"/>
      <c r="G49" s="19"/>
      <c r="I49" s="125">
        <f>J28</f>
        <v>0</v>
      </c>
      <c r="J49" s="125"/>
      <c r="K49" s="3"/>
    </row>
    <row r="50" spans="1:11" x14ac:dyDescent="0.3">
      <c r="A50" s="58" t="s">
        <v>32</v>
      </c>
      <c r="B50" s="59"/>
      <c r="C50" s="59"/>
      <c r="D50" s="59"/>
      <c r="E50" s="59"/>
      <c r="F50" s="60"/>
      <c r="G50" s="19"/>
      <c r="I50" s="126">
        <f>SUM(I48:J49)</f>
        <v>0</v>
      </c>
      <c r="J50" s="127"/>
      <c r="K50" s="3"/>
    </row>
    <row r="51" spans="1:11" x14ac:dyDescent="0.3">
      <c r="A51" s="119" t="s">
        <v>28</v>
      </c>
      <c r="B51" s="119"/>
      <c r="C51" s="119"/>
      <c r="D51" s="119"/>
      <c r="E51" s="119"/>
      <c r="F51" s="49">
        <f>J24-D4</f>
        <v>0</v>
      </c>
    </row>
    <row r="52" spans="1:11" x14ac:dyDescent="0.3">
      <c r="A52" s="92" t="s">
        <v>105</v>
      </c>
      <c r="B52" s="92"/>
      <c r="C52" s="92"/>
      <c r="D52" s="92"/>
      <c r="E52" s="92"/>
      <c r="F52" s="6">
        <f>J25+F51</f>
        <v>0</v>
      </c>
    </row>
    <row r="53" spans="1:11" x14ac:dyDescent="0.3">
      <c r="A53" s="120" t="s">
        <v>29</v>
      </c>
      <c r="B53" s="120"/>
      <c r="C53" s="120"/>
      <c r="D53" s="120"/>
      <c r="E53" s="120"/>
      <c r="F53" s="48">
        <f>D4-J25-J26+H48</f>
        <v>0</v>
      </c>
    </row>
    <row r="54" spans="1:11" x14ac:dyDescent="0.3">
      <c r="A54" s="120" t="s">
        <v>106</v>
      </c>
      <c r="B54" s="120"/>
      <c r="C54" s="120"/>
      <c r="D54" s="120"/>
      <c r="E54" s="120"/>
      <c r="F54" s="48">
        <f>J24-F53</f>
        <v>0</v>
      </c>
      <c r="H54" s="91" t="s">
        <v>88</v>
      </c>
      <c r="I54" s="91"/>
      <c r="J54" s="91"/>
    </row>
    <row r="55" spans="1:11" x14ac:dyDescent="0.3">
      <c r="A55" s="23"/>
      <c r="B55" s="23"/>
      <c r="C55" s="23"/>
      <c r="D55" s="23"/>
      <c r="E55" s="23"/>
      <c r="H55" s="98" t="s">
        <v>102</v>
      </c>
      <c r="I55" s="98"/>
      <c r="J55" s="98"/>
    </row>
    <row r="56" spans="1:11" x14ac:dyDescent="0.3">
      <c r="A56" s="109" t="s">
        <v>108</v>
      </c>
      <c r="B56" s="110"/>
      <c r="C56" s="110"/>
      <c r="D56" s="110"/>
      <c r="E56" s="110"/>
      <c r="F56" s="111"/>
      <c r="H56" s="121">
        <f>'spese personale'!D36</f>
        <v>0</v>
      </c>
      <c r="I56" s="121"/>
      <c r="J56" s="121"/>
    </row>
    <row r="57" spans="1:11" x14ac:dyDescent="0.3">
      <c r="A57" s="129" t="s">
        <v>30</v>
      </c>
      <c r="B57" s="129"/>
      <c r="C57" s="129"/>
      <c r="D57" s="129"/>
      <c r="E57" s="129"/>
      <c r="F57" s="26">
        <f>D5-J25-J26+J28+H48</f>
        <v>0</v>
      </c>
      <c r="H57" s="98" t="s">
        <v>103</v>
      </c>
      <c r="I57" s="98"/>
      <c r="J57" s="98"/>
    </row>
    <row r="58" spans="1:11" x14ac:dyDescent="0.3">
      <c r="A58" s="130" t="s">
        <v>35</v>
      </c>
      <c r="B58" s="130"/>
      <c r="C58" s="130"/>
      <c r="D58" s="130"/>
      <c r="E58" s="130"/>
      <c r="F58" s="27">
        <f>J24-F57</f>
        <v>0</v>
      </c>
      <c r="H58" s="131">
        <f>'spese personale'!F36</f>
        <v>0</v>
      </c>
      <c r="I58" s="132"/>
      <c r="J58" s="133"/>
    </row>
    <row r="59" spans="1:11" x14ac:dyDescent="0.3">
      <c r="A59" s="119" t="s">
        <v>31</v>
      </c>
      <c r="B59" s="119"/>
      <c r="C59" s="119"/>
      <c r="D59" s="119"/>
      <c r="E59" s="119"/>
      <c r="F59" s="22">
        <f>D6-J25-J26+J28+H48</f>
        <v>0</v>
      </c>
      <c r="H59" s="134" t="s">
        <v>104</v>
      </c>
      <c r="I59" s="135"/>
      <c r="J59" s="136"/>
    </row>
    <row r="60" spans="1:11" x14ac:dyDescent="0.3">
      <c r="A60" s="119" t="s">
        <v>36</v>
      </c>
      <c r="B60" s="119"/>
      <c r="C60" s="119"/>
      <c r="D60" s="119"/>
      <c r="E60" s="119"/>
      <c r="F60" s="22">
        <f>J24-F59</f>
        <v>0</v>
      </c>
      <c r="H60" s="131">
        <f>H56-H58</f>
        <v>0</v>
      </c>
      <c r="I60" s="132"/>
      <c r="J60" s="133"/>
    </row>
    <row r="61" spans="1:11" x14ac:dyDescent="0.3">
      <c r="A61" s="117" t="s">
        <v>38</v>
      </c>
      <c r="B61" s="117"/>
      <c r="C61" s="117"/>
      <c r="D61" s="117"/>
      <c r="E61" s="117"/>
      <c r="F61" s="117"/>
      <c r="G61" s="117"/>
      <c r="H61" s="117"/>
      <c r="I61" s="117"/>
    </row>
    <row r="63" spans="1:11" x14ac:dyDescent="0.3">
      <c r="A63" s="62" t="s">
        <v>18</v>
      </c>
      <c r="B63" s="62"/>
    </row>
    <row r="64" spans="1:11" x14ac:dyDescent="0.3">
      <c r="C64" s="21"/>
    </row>
  </sheetData>
  <sheetProtection algorithmName="SHA-512" hashValue="xzYEPpWMhU59dvyg2f2yYeO4mhM5QwZd+iG2QyzCOGiAu4t+v5ucrAziD0Z/N+MIXf/puDVuEuhabnduI4yE4Q==" saltValue="l3lKzcsbjrEoNGWU23jOvg==" spinCount="100000" sheet="1" objects="1" scenarios="1"/>
  <mergeCells count="77">
    <mergeCell ref="A61:I61"/>
    <mergeCell ref="A57:E57"/>
    <mergeCell ref="A58:E58"/>
    <mergeCell ref="A54:E54"/>
    <mergeCell ref="A60:E60"/>
    <mergeCell ref="H60:J60"/>
    <mergeCell ref="H58:J58"/>
    <mergeCell ref="H57:J57"/>
    <mergeCell ref="H59:J59"/>
    <mergeCell ref="H54:J54"/>
    <mergeCell ref="H55:J55"/>
    <mergeCell ref="A59:E59"/>
    <mergeCell ref="H56:J56"/>
    <mergeCell ref="I42:J42"/>
    <mergeCell ref="I41:J41"/>
    <mergeCell ref="I43:J43"/>
    <mergeCell ref="I44:J44"/>
    <mergeCell ref="I45:J45"/>
    <mergeCell ref="I46:J46"/>
    <mergeCell ref="I48:J48"/>
    <mergeCell ref="I49:J49"/>
    <mergeCell ref="I50:J50"/>
    <mergeCell ref="A41:H41"/>
    <mergeCell ref="I47:J47"/>
    <mergeCell ref="G18:I18"/>
    <mergeCell ref="F24:I24"/>
    <mergeCell ref="A51:E51"/>
    <mergeCell ref="A53:E53"/>
    <mergeCell ref="A29:B29"/>
    <mergeCell ref="G11:I11"/>
    <mergeCell ref="A12:B12"/>
    <mergeCell ref="A13:B13"/>
    <mergeCell ref="A14:B14"/>
    <mergeCell ref="A56:F56"/>
    <mergeCell ref="A50:F50"/>
    <mergeCell ref="A22:C22"/>
    <mergeCell ref="A24:C24"/>
    <mergeCell ref="A17:B17"/>
    <mergeCell ref="F28:I28"/>
    <mergeCell ref="A23:C23"/>
    <mergeCell ref="F20:J20"/>
    <mergeCell ref="A26:D27"/>
    <mergeCell ref="G12:I12"/>
    <mergeCell ref="A20:C20"/>
    <mergeCell ref="G17:I17"/>
    <mergeCell ref="A15:B15"/>
    <mergeCell ref="G15:I15"/>
    <mergeCell ref="G16:I16"/>
    <mergeCell ref="A16:B16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F29:I29"/>
    <mergeCell ref="G13:I13"/>
    <mergeCell ref="F6:I6"/>
    <mergeCell ref="G8:J8"/>
    <mergeCell ref="A63:B63"/>
    <mergeCell ref="G9:I9"/>
    <mergeCell ref="G10:I10"/>
    <mergeCell ref="A48:F48"/>
    <mergeCell ref="A52:E52"/>
    <mergeCell ref="F25:I25"/>
    <mergeCell ref="A25:C25"/>
    <mergeCell ref="F26:I26"/>
    <mergeCell ref="F21:I21"/>
    <mergeCell ref="F22:I22"/>
    <mergeCell ref="F23:I23"/>
    <mergeCell ref="G14:I14"/>
  </mergeCells>
  <hyperlinks>
    <hyperlink ref="A63" r:id="rId1" xr:uid="{00000000-0004-0000-0100-000000000000}"/>
    <hyperlink ref="A29" r:id="rId2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="115" zoomScaleNormal="115" workbookViewId="0">
      <selection activeCell="B6" sqref="B6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37" t="str">
        <f>'spese personale'!A1</f>
        <v>CALCOLO DEI DATI RELATIVI ALLE SPESE DI PERSONALE PER L'ANNUALITA' 2026 DEL COMUNE DI ___________________</v>
      </c>
      <c r="B1" s="137"/>
    </row>
    <row r="2" spans="1:2" ht="15.6" x14ac:dyDescent="0.3">
      <c r="A2" s="24" t="s">
        <v>95</v>
      </c>
      <c r="B2" s="25">
        <f>'limiti assunzioni'!J4</f>
        <v>0</v>
      </c>
    </row>
    <row r="3" spans="1:2" ht="15.6" x14ac:dyDescent="0.3">
      <c r="A3" s="24" t="s">
        <v>96</v>
      </c>
      <c r="B3" s="25">
        <f>'limiti assunzioni'!J5</f>
        <v>0</v>
      </c>
    </row>
    <row r="4" spans="1:2" ht="15.6" x14ac:dyDescent="0.3">
      <c r="A4" s="24" t="s">
        <v>97</v>
      </c>
      <c r="B4" s="25">
        <f>'limiti assunzioni'!J24</f>
        <v>0</v>
      </c>
    </row>
    <row r="5" spans="1:2" ht="15.6" x14ac:dyDescent="0.3">
      <c r="A5" s="24" t="s">
        <v>98</v>
      </c>
      <c r="B5" s="25">
        <f>'limiti assunzioni'!D5</f>
        <v>0</v>
      </c>
    </row>
    <row r="6" spans="1:2" ht="15.6" x14ac:dyDescent="0.3">
      <c r="A6" s="24" t="s">
        <v>99</v>
      </c>
      <c r="B6" s="25">
        <f>'limiti assunzioni'!F57</f>
        <v>0</v>
      </c>
    </row>
    <row r="33" spans="1:1" x14ac:dyDescent="0.3">
      <c r="A33" s="43" t="s">
        <v>87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00000000-0004-0000-0200-000000000000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="145" zoomScaleNormal="145" workbookViewId="0">
      <selection activeCell="H13" sqref="H13"/>
    </sheetView>
  </sheetViews>
  <sheetFormatPr defaultRowHeight="14.4" x14ac:dyDescent="0.3"/>
  <sheetData>
    <row r="1" spans="1:14" x14ac:dyDescent="0.3">
      <c r="A1" s="139" t="s">
        <v>112</v>
      </c>
      <c r="B1" s="139"/>
      <c r="C1" s="139"/>
      <c r="D1" s="139"/>
      <c r="E1" s="139"/>
      <c r="F1" s="139"/>
      <c r="G1" s="139"/>
      <c r="H1" s="139"/>
      <c r="I1" s="139"/>
    </row>
    <row r="2" spans="1:14" s="33" customFormat="1" ht="12" customHeight="1" x14ac:dyDescent="0.25"/>
    <row r="3" spans="1:14" ht="14.4" customHeight="1" x14ac:dyDescent="0.3">
      <c r="A3" s="138" t="s">
        <v>114</v>
      </c>
      <c r="B3" s="138"/>
      <c r="C3" s="138"/>
      <c r="D3" s="138"/>
      <c r="E3" s="138"/>
      <c r="F3" s="138"/>
      <c r="G3" s="138"/>
      <c r="H3" s="138"/>
      <c r="I3" s="138"/>
      <c r="J3" s="51"/>
      <c r="K3" s="51"/>
      <c r="L3" s="51"/>
      <c r="M3" s="51"/>
      <c r="N3" s="51"/>
    </row>
    <row r="4" spans="1:14" x14ac:dyDescent="0.3">
      <c r="A4" s="138"/>
      <c r="B4" s="138"/>
      <c r="C4" s="138"/>
      <c r="D4" s="138"/>
      <c r="E4" s="138"/>
      <c r="F4" s="138"/>
      <c r="G4" s="138"/>
      <c r="H4" s="138"/>
      <c r="I4" s="138"/>
    </row>
    <row r="5" spans="1:14" ht="14.4" customHeight="1" x14ac:dyDescent="0.3">
      <c r="A5" s="138" t="s">
        <v>113</v>
      </c>
      <c r="B5" s="138"/>
      <c r="C5" s="138"/>
      <c r="D5" s="138"/>
      <c r="E5" s="138"/>
      <c r="F5" s="138"/>
      <c r="G5" s="138"/>
      <c r="H5" s="138"/>
      <c r="I5" s="138"/>
    </row>
    <row r="6" spans="1:14" x14ac:dyDescent="0.3">
      <c r="A6" s="138"/>
      <c r="B6" s="138"/>
      <c r="C6" s="138"/>
      <c r="D6" s="138"/>
      <c r="E6" s="138"/>
      <c r="F6" s="138"/>
      <c r="G6" s="138"/>
      <c r="H6" s="138"/>
      <c r="I6" s="138"/>
    </row>
    <row r="7" spans="1:14" x14ac:dyDescent="0.3">
      <c r="A7" s="138"/>
      <c r="B7" s="138"/>
      <c r="C7" s="138"/>
      <c r="D7" s="138"/>
      <c r="E7" s="138"/>
      <c r="F7" s="138"/>
      <c r="G7" s="138"/>
      <c r="H7" s="138"/>
      <c r="I7" s="138"/>
    </row>
    <row r="8" spans="1:14" x14ac:dyDescent="0.3">
      <c r="A8" s="138" t="s">
        <v>115</v>
      </c>
      <c r="B8" s="138"/>
      <c r="C8" s="138"/>
      <c r="D8" s="138"/>
      <c r="E8" s="138"/>
      <c r="F8" s="138"/>
      <c r="G8" s="138"/>
      <c r="H8" s="138"/>
      <c r="I8" s="138"/>
    </row>
    <row r="9" spans="1:14" x14ac:dyDescent="0.3">
      <c r="A9" s="138"/>
      <c r="B9" s="138"/>
      <c r="C9" s="138"/>
      <c r="D9" s="138"/>
      <c r="E9" s="138"/>
      <c r="F9" s="138"/>
      <c r="G9" s="138"/>
      <c r="H9" s="138"/>
      <c r="I9" s="138"/>
    </row>
    <row r="10" spans="1:14" x14ac:dyDescent="0.3">
      <c r="A10" s="51"/>
      <c r="B10" s="51"/>
      <c r="C10" s="51"/>
      <c r="D10" s="51"/>
      <c r="E10" s="51"/>
      <c r="F10" s="51"/>
      <c r="G10" s="51"/>
      <c r="H10" s="51"/>
      <c r="I10" s="51"/>
    </row>
    <row r="11" spans="1:14" x14ac:dyDescent="0.3">
      <c r="A11" s="43" t="s">
        <v>87</v>
      </c>
    </row>
  </sheetData>
  <sheetProtection algorithmName="SHA-512" hashValue="8tk/srN9xcuVtM2WcKX/p6a2iTAUmKDvyOpeE61/5vNn+jrEg8aTIxToBPnW7obbpJTWbRaIsVQ6TchGbrcaDA==" saltValue="OFpEEvn8tM6uYl17eGYrrw==" spinCount="100000" sheet="1" objects="1" scenarios="1"/>
  <mergeCells count="4">
    <mergeCell ref="A3:I4"/>
    <mergeCell ref="A1:I1"/>
    <mergeCell ref="A5:I7"/>
    <mergeCell ref="A8:I9"/>
  </mergeCells>
  <hyperlinks>
    <hyperlink ref="A11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spese personale</vt:lpstr>
      <vt:lpstr>limiti assunzioni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2026-05-25T08:03:50Z</dcterms:modified>
</cp:coreProperties>
</file>