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FA41DDDA-5163-4B84-A1E0-D75B4124B9F1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pese personale" sheetId="6" r:id="rId1"/>
    <sheet name="limiti assunzioni" sheetId="5" r:id="rId2"/>
  </sheets>
  <definedNames>
    <definedName name="OLE_LINK1" localSheetId="1">'limiti assunzioni'!$A$4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5" l="1"/>
  <c r="D69" i="6"/>
  <c r="B69" i="6"/>
  <c r="C69" i="6" s="1"/>
  <c r="D68" i="6"/>
  <c r="B68" i="6"/>
  <c r="C68" i="6" s="1"/>
  <c r="D67" i="6"/>
  <c r="B67" i="6"/>
  <c r="C67" i="6" s="1"/>
  <c r="D66" i="6"/>
  <c r="B66" i="6"/>
  <c r="C66" i="6" s="1"/>
  <c r="G59" i="6"/>
  <c r="G69" i="6" s="1"/>
  <c r="D59" i="6"/>
  <c r="B59" i="6"/>
  <c r="C59" i="6" s="1"/>
  <c r="G58" i="6"/>
  <c r="G68" i="6" s="1"/>
  <c r="D58" i="6"/>
  <c r="B58" i="6"/>
  <c r="C58" i="6" s="1"/>
  <c r="G57" i="6"/>
  <c r="G67" i="6" s="1"/>
  <c r="D57" i="6"/>
  <c r="B57" i="6"/>
  <c r="C57" i="6" s="1"/>
  <c r="G56" i="6"/>
  <c r="D56" i="6"/>
  <c r="B56" i="6"/>
  <c r="C56" i="6" s="1"/>
  <c r="G49" i="6"/>
  <c r="D48" i="6"/>
  <c r="B48" i="6"/>
  <c r="C48" i="6" s="1"/>
  <c r="D47" i="6"/>
  <c r="B47" i="6"/>
  <c r="C47" i="6" s="1"/>
  <c r="D46" i="6"/>
  <c r="B46" i="6"/>
  <c r="C46" i="6" s="1"/>
  <c r="D45" i="6"/>
  <c r="B45" i="6"/>
  <c r="C45" i="6" s="1"/>
  <c r="E17" i="6"/>
  <c r="D17" i="6"/>
  <c r="C17" i="6"/>
  <c r="E18" i="6" l="1"/>
  <c r="D4" i="5" s="1"/>
  <c r="G60" i="6"/>
  <c r="E47" i="6"/>
  <c r="F47" i="6" s="1"/>
  <c r="H47" i="6" s="1"/>
  <c r="E57" i="6"/>
  <c r="F57" i="6" s="1"/>
  <c r="H57" i="6" s="1"/>
  <c r="E45" i="6"/>
  <c r="F45" i="6" s="1"/>
  <c r="H45" i="6" s="1"/>
  <c r="E69" i="6"/>
  <c r="F69" i="6" s="1"/>
  <c r="H69" i="6" s="1"/>
  <c r="E59" i="6"/>
  <c r="F59" i="6" s="1"/>
  <c r="H59" i="6" s="1"/>
  <c r="E66" i="6"/>
  <c r="F66" i="6" s="1"/>
  <c r="E58" i="6"/>
  <c r="F58" i="6" s="1"/>
  <c r="H58" i="6" s="1"/>
  <c r="E67" i="6"/>
  <c r="F67" i="6" s="1"/>
  <c r="H67" i="6" s="1"/>
  <c r="E46" i="6"/>
  <c r="F46" i="6" s="1"/>
  <c r="H46" i="6" s="1"/>
  <c r="E68" i="6"/>
  <c r="F68" i="6" s="1"/>
  <c r="H68" i="6" s="1"/>
  <c r="E48" i="6"/>
  <c r="F48" i="6" s="1"/>
  <c r="H48" i="6" s="1"/>
  <c r="E56" i="6"/>
  <c r="F56" i="6" s="1"/>
  <c r="H56" i="6" s="1"/>
  <c r="G66" i="6"/>
  <c r="G70" i="6" s="1"/>
  <c r="H66" i="6" l="1"/>
  <c r="H70" i="6" s="1"/>
  <c r="H49" i="6"/>
  <c r="F16" i="6" s="1"/>
  <c r="H60" i="6"/>
  <c r="F15" i="6" s="1"/>
  <c r="F17" i="6" s="1"/>
  <c r="J4" i="5" l="1"/>
  <c r="I11" i="5" l="1"/>
  <c r="I10" i="5"/>
  <c r="I9" i="5"/>
  <c r="I8" i="5"/>
  <c r="G12" i="5"/>
  <c r="D17" i="5" l="1"/>
  <c r="D16" i="5"/>
  <c r="D18" i="5" l="1"/>
  <c r="D11" i="5"/>
  <c r="C11" i="5"/>
  <c r="D10" i="5"/>
  <c r="C10" i="5"/>
  <c r="D9" i="5"/>
  <c r="C9" i="5"/>
  <c r="D8" i="5"/>
  <c r="C8" i="5"/>
  <c r="E9" i="5" l="1"/>
  <c r="F9" i="5" s="1"/>
  <c r="E11" i="5"/>
  <c r="E10" i="5"/>
  <c r="F10" i="5" s="1"/>
  <c r="H10" i="5" s="1"/>
  <c r="J10" i="5" s="1"/>
  <c r="H9" i="5"/>
  <c r="J9" i="5" s="1"/>
  <c r="E8" i="5"/>
  <c r="F8" i="5" s="1"/>
  <c r="H8" i="5" s="1"/>
  <c r="J8" i="5" s="1"/>
  <c r="F11" i="5"/>
  <c r="H11" i="5" l="1"/>
  <c r="H12" i="5" l="1"/>
  <c r="J17" i="5" s="1"/>
  <c r="J11" i="5"/>
  <c r="J12" i="5" s="1"/>
  <c r="J18" i="5" s="1"/>
  <c r="J14" i="5" l="1"/>
</calcChain>
</file>

<file path=xl/sharedStrings.xml><?xml version="1.0" encoding="utf-8"?>
<sst xmlns="http://schemas.openxmlformats.org/spreadsheetml/2006/main" count="106" uniqueCount="74">
  <si>
    <t>totale</t>
  </si>
  <si>
    <t>categoria</t>
  </si>
  <si>
    <t>tredicesima</t>
  </si>
  <si>
    <t>oneri e irap</t>
  </si>
  <si>
    <t>assunzioni programmate</t>
  </si>
  <si>
    <t>costo assunzioni</t>
  </si>
  <si>
    <t>anno</t>
  </si>
  <si>
    <t>perc. applicabile</t>
  </si>
  <si>
    <t>turn over</t>
  </si>
  <si>
    <t>totale disponibile</t>
  </si>
  <si>
    <t>rinnovi contrattuali lordi</t>
  </si>
  <si>
    <t>costo con rinnovi contrattuali</t>
  </si>
  <si>
    <t>www.carmignaniconsulenza.com</t>
  </si>
  <si>
    <t>costo personale con valori tabellari lordi prima del rinnovo contrattuale comprensivi di tredicesima</t>
  </si>
  <si>
    <t>perc. Oneri e IRAP</t>
  </si>
  <si>
    <t>*Ai fini della compilazione vanno inseriti i dati in tutte le celle di colore verde, le celle di colore rosso invece sono campi calcolati</t>
  </si>
  <si>
    <t>eventuali ulteriori spazi assunzionali disponibili anno corrente</t>
  </si>
  <si>
    <t>verifica rispetto turn over utilizzabile anno corrente</t>
  </si>
  <si>
    <t>nuova spesa personale lorda senza componenti escluse anno corrente</t>
  </si>
  <si>
    <t>AREA OPERATORI</t>
  </si>
  <si>
    <t>AREA OPERATORI E.</t>
  </si>
  <si>
    <t>AREA ISTRUTTORI</t>
  </si>
  <si>
    <t>AREA FUNZIONARI E.Q.</t>
  </si>
  <si>
    <t>costo comprensivo dei rinnovi</t>
  </si>
  <si>
    <t>tabellare anno 2008</t>
  </si>
  <si>
    <t xml:space="preserve">spesa personale lorda prevista senza componenti escluse anno corrente </t>
  </si>
  <si>
    <t>anno precedente</t>
  </si>
  <si>
    <t>resti anni precedenti</t>
  </si>
  <si>
    <t>spesa di personale ai sensi dell'art. 1 c. 557 quater o 562 della L. 296/2006</t>
  </si>
  <si>
    <t>turn over non utilizzato diponibile/cessazioni</t>
  </si>
  <si>
    <t xml:space="preserve">spesa personale lorda senza componenti escluse 2011-2013 o 2008 </t>
  </si>
  <si>
    <t>art. 1 c. 229 della L. 208/2015 o art. 3 c. 1 del DL 90/2014</t>
  </si>
  <si>
    <t>Anni</t>
  </si>
  <si>
    <t>Spesa di personale</t>
  </si>
  <si>
    <t>Complessiva Lorda</t>
  </si>
  <si>
    <t>Componenti escluse</t>
  </si>
  <si>
    <t>Spese personale PNRR</t>
  </si>
  <si>
    <t>Spese di personale rimborsate</t>
  </si>
  <si>
    <t>Spese segretario rimborsate</t>
  </si>
  <si>
    <t>Incentivi tecnici</t>
  </si>
  <si>
    <t>Arretrati contrattuali</t>
  </si>
  <si>
    <t>Totali</t>
  </si>
  <si>
    <t>Spesa di personale ai sensi dell’art. 1 c. 557 quater (o 562 per gli Enti sotto i 1.000 abitanti, anno di riferimento 2008) della L. 296/2006</t>
  </si>
  <si>
    <t>Spese formazione e missioni</t>
  </si>
  <si>
    <t>Spesa obbligatoria catergorie protette</t>
  </si>
  <si>
    <t>Diritti di rogito</t>
  </si>
  <si>
    <t>Oneri previdenza integrativa</t>
  </si>
  <si>
    <t>Spese assunzioni art. 208 c.d.s.</t>
  </si>
  <si>
    <t>Rinnovi contrattuali dal 2009 al 2026</t>
  </si>
  <si>
    <t>Media</t>
  </si>
  <si>
    <t>Spesa di personale flessibile</t>
  </si>
  <si>
    <t>anno 2009</t>
  </si>
  <si>
    <t>anno corrente</t>
  </si>
  <si>
    <t xml:space="preserve">CALCOLO COSTO DEI RINNOVI CONTRATTUALI DAL 2009 AL 2026 IN DEROGA ALL'ART. 1 C. 557 E 562 DELLA L. 296/2006 </t>
  </si>
  <si>
    <t>Personale in servizio anno corrente</t>
  </si>
  <si>
    <t>area p. (ex cat.)</t>
  </si>
  <si>
    <t>differenza tabellare CCNL 2026 e 2009</t>
  </si>
  <si>
    <t>oneri e IRAP</t>
  </si>
  <si>
    <t>personale</t>
  </si>
  <si>
    <t>costo lordo</t>
  </si>
  <si>
    <t>operatori</t>
  </si>
  <si>
    <t>operatori esperti</t>
  </si>
  <si>
    <t>istruttori</t>
  </si>
  <si>
    <t>funzionari</t>
  </si>
  <si>
    <t>totali</t>
  </si>
  <si>
    <t xml:space="preserve">CALCOLO COSTO DEGLI ARRETRATI CONTRATTUALI 2024 E 2025 IN DEROGA ALL'ART. 1 C. 557 E 562 DELLA L. 296/2006 </t>
  </si>
  <si>
    <t>area professionale</t>
  </si>
  <si>
    <t>differenza tabellare CCNL 2026 e 2022</t>
  </si>
  <si>
    <t>CALCOLO COSTO DEGLI ARRETRATI CONTRATTUALI 2024 E 2025 IN DEROGA ALL'ART. 33 C. 2 DEL DL 34/2019</t>
  </si>
  <si>
    <t xml:space="preserve">oneri </t>
  </si>
  <si>
    <t>eventuali contributi di terzi o trasferimenti</t>
  </si>
  <si>
    <t>altre spese di personale a qualsiasi titolo</t>
  </si>
  <si>
    <t>CALCOLO DEI DATI RELATIVI ALLE SPESE DI PERSONALE PER L'ANNUALITA' 2026 DEL _____________________</t>
  </si>
  <si>
    <t>2011 (o 2008)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</si>
</sst>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[$€-2]\ #,##0.00;[Red]\-[$€-2]\ 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i/>
      <u/>
      <sz val="9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</cellStyleXfs>
  <cellXfs count="76">
    <xf numFmtId="0" fontId="0" fillId="0" borderId="0" xfId="0"/>
    <xf numFmtId="0" fontId="3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44" fontId="3" fillId="2" borderId="1" xfId="1" applyFont="1" applyFill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44" fontId="3" fillId="0" borderId="1" xfId="1" applyFont="1" applyBorder="1" applyAlignment="1" applyProtection="1">
      <alignment horizontal="left" vertical="top" wrapText="1"/>
    </xf>
    <xf numFmtId="10" fontId="3" fillId="0" borderId="1" xfId="2" applyNumberFormat="1" applyFont="1" applyBorder="1" applyAlignment="1" applyProtection="1">
      <alignment horizontal="left" vertical="top" wrapText="1"/>
    </xf>
    <xf numFmtId="164" fontId="6" fillId="2" borderId="1" xfId="3" applyFont="1" applyFill="1" applyBorder="1" applyAlignment="1" applyProtection="1">
      <alignment horizontal="left" vertical="top" wrapText="1"/>
      <protection locked="0"/>
    </xf>
    <xf numFmtId="44" fontId="3" fillId="0" borderId="1" xfId="0" applyNumberFormat="1" applyFont="1" applyBorder="1" applyAlignment="1">
      <alignment horizontal="left" vertical="top" wrapText="1"/>
    </xf>
    <xf numFmtId="44" fontId="4" fillId="0" borderId="1" xfId="1" applyFont="1" applyBorder="1" applyAlignment="1" applyProtection="1">
      <alignment horizontal="left" vertical="top" wrapText="1"/>
    </xf>
    <xf numFmtId="44" fontId="6" fillId="0" borderId="1" xfId="0" applyNumberFormat="1" applyFont="1" applyBorder="1" applyAlignment="1">
      <alignment horizontal="left" vertical="top" wrapText="1"/>
    </xf>
    <xf numFmtId="44" fontId="3" fillId="0" borderId="0" xfId="0" applyNumberFormat="1" applyFont="1" applyAlignment="1">
      <alignment horizontal="left" vertical="top" wrapText="1"/>
    </xf>
    <xf numFmtId="164" fontId="6" fillId="3" borderId="1" xfId="0" applyNumberFormat="1" applyFont="1" applyFill="1" applyBorder="1" applyAlignment="1">
      <alignment vertical="top" wrapText="1"/>
    </xf>
    <xf numFmtId="44" fontId="5" fillId="3" borderId="1" xfId="0" applyNumberFormat="1" applyFont="1" applyFill="1" applyBorder="1" applyAlignment="1">
      <alignment horizontal="left" vertical="top" wrapText="1"/>
    </xf>
    <xf numFmtId="44" fontId="6" fillId="3" borderId="1" xfId="0" applyNumberFormat="1" applyFont="1" applyFill="1" applyBorder="1" applyAlignment="1">
      <alignment horizontal="left" vertical="top" wrapText="1"/>
    </xf>
    <xf numFmtId="9" fontId="3" fillId="0" borderId="0" xfId="2" applyFont="1" applyAlignment="1">
      <alignment horizontal="left" vertical="top" wrapText="1"/>
    </xf>
    <xf numFmtId="165" fontId="7" fillId="0" borderId="0" xfId="0" applyNumberFormat="1" applyFont="1" applyAlignment="1">
      <alignment horizontal="left" vertical="top" wrapText="1"/>
    </xf>
    <xf numFmtId="44" fontId="3" fillId="3" borderId="1" xfId="1" applyFont="1" applyFill="1" applyBorder="1" applyAlignment="1" applyProtection="1">
      <alignment horizontal="left" vertical="top" wrapText="1"/>
    </xf>
    <xf numFmtId="165" fontId="3" fillId="0" borderId="1" xfId="0" applyNumberFormat="1" applyFont="1" applyBorder="1" applyAlignment="1">
      <alignment horizontal="left" vertical="top" wrapText="1"/>
    </xf>
    <xf numFmtId="9" fontId="3" fillId="2" borderId="1" xfId="0" applyNumberFormat="1" applyFont="1" applyFill="1" applyBorder="1" applyAlignment="1" applyProtection="1">
      <alignment horizontal="left" vertical="top" wrapText="1"/>
      <protection locked="0"/>
    </xf>
    <xf numFmtId="44" fontId="5" fillId="3" borderId="1" xfId="1" applyFont="1" applyFill="1" applyBorder="1" applyAlignment="1" applyProtection="1">
      <alignment horizontal="left" vertical="top" wrapText="1"/>
    </xf>
    <xf numFmtId="44" fontId="5" fillId="0" borderId="0" xfId="0" applyNumberFormat="1" applyFont="1" applyAlignment="1">
      <alignment horizontal="left" vertical="top" wrapText="1"/>
    </xf>
    <xf numFmtId="44" fontId="3" fillId="0" borderId="0" xfId="1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3" fillId="0" borderId="0" xfId="0" applyFont="1"/>
    <xf numFmtId="0" fontId="5" fillId="2" borderId="1" xfId="0" applyFont="1" applyFill="1" applyBorder="1" applyAlignment="1" applyProtection="1">
      <alignment horizontal="left" vertical="top"/>
      <protection locked="0"/>
    </xf>
    <xf numFmtId="0" fontId="3" fillId="0" borderId="1" xfId="0" applyFont="1" applyBorder="1" applyAlignment="1">
      <alignment horizontal="left" vertical="top"/>
    </xf>
    <xf numFmtId="44" fontId="3" fillId="2" borderId="1" xfId="1" applyFont="1" applyFill="1" applyBorder="1" applyAlignment="1" applyProtection="1">
      <alignment horizontal="left" vertical="top"/>
      <protection locked="0"/>
    </xf>
    <xf numFmtId="44" fontId="3" fillId="3" borderId="1" xfId="1" applyFont="1" applyFill="1" applyBorder="1" applyAlignment="1" applyProtection="1">
      <alignment horizontal="left" vertical="top"/>
    </xf>
    <xf numFmtId="44" fontId="5" fillId="3" borderId="1" xfId="1" applyFont="1" applyFill="1" applyBorder="1" applyAlignment="1">
      <alignment horizontal="left" vertical="top"/>
    </xf>
    <xf numFmtId="44" fontId="3" fillId="2" borderId="1" xfId="1" applyFont="1" applyFill="1" applyBorder="1" applyAlignment="1" applyProtection="1">
      <alignment vertical="top"/>
      <protection locked="0"/>
    </xf>
    <xf numFmtId="44" fontId="3" fillId="3" borderId="1" xfId="1" applyFont="1" applyFill="1" applyBorder="1" applyAlignment="1">
      <alignment horizontal="left" vertical="top"/>
    </xf>
    <xf numFmtId="0" fontId="3" fillId="0" borderId="1" xfId="0" applyFont="1" applyBorder="1"/>
    <xf numFmtId="8" fontId="3" fillId="2" borderId="1" xfId="1" applyNumberFormat="1" applyFont="1" applyFill="1" applyBorder="1" applyAlignment="1" applyProtection="1">
      <alignment horizontal="left" vertical="top"/>
      <protection locked="0"/>
    </xf>
    <xf numFmtId="0" fontId="8" fillId="0" borderId="0" xfId="4" applyFont="1" applyAlignment="1">
      <alignment horizontal="left" vertical="top" wrapText="1"/>
    </xf>
    <xf numFmtId="164" fontId="5" fillId="2" borderId="1" xfId="3" applyFont="1" applyFill="1" applyBorder="1" applyAlignment="1" applyProtection="1">
      <alignment horizontal="left" vertical="top" wrapText="1"/>
      <protection locked="0"/>
    </xf>
    <xf numFmtId="164" fontId="5" fillId="3" borderId="1" xfId="0" applyNumberFormat="1" applyFont="1" applyFill="1" applyBorder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164" fontId="5" fillId="3" borderId="1" xfId="3" applyFont="1" applyFill="1" applyBorder="1" applyAlignment="1" applyProtection="1">
      <alignment horizontal="left" vertical="top" wrapText="1"/>
    </xf>
    <xf numFmtId="0" fontId="9" fillId="4" borderId="0" xfId="5" applyFont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left" vertical="top" wrapText="1"/>
    </xf>
    <xf numFmtId="0" fontId="12" fillId="6" borderId="1" xfId="7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12" fillId="5" borderId="2" xfId="6" applyFont="1" applyBorder="1" applyAlignment="1">
      <alignment horizontal="center" vertical="top" wrapText="1"/>
    </xf>
    <xf numFmtId="0" fontId="12" fillId="5" borderId="3" xfId="6" applyFont="1" applyBorder="1" applyAlignment="1">
      <alignment horizontal="center" vertical="top" wrapText="1"/>
    </xf>
    <xf numFmtId="0" fontId="12" fillId="5" borderId="4" xfId="6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12" fillId="6" borderId="2" xfId="7" applyFont="1" applyBorder="1" applyAlignment="1">
      <alignment horizontal="center" vertical="top" wrapText="1"/>
    </xf>
    <xf numFmtId="0" fontId="12" fillId="6" borderId="3" xfId="7" applyFont="1" applyBorder="1" applyAlignment="1">
      <alignment horizontal="center" vertical="top" wrapText="1"/>
    </xf>
    <xf numFmtId="0" fontId="12" fillId="6" borderId="4" xfId="7" applyFont="1" applyBorder="1" applyAlignment="1">
      <alignment horizontal="center" vertical="top" wrapText="1"/>
    </xf>
    <xf numFmtId="0" fontId="8" fillId="0" borderId="0" xfId="4" applyFont="1" applyAlignment="1" applyProtection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7" borderId="2" xfId="0" applyFont="1" applyFill="1" applyBorder="1" applyAlignment="1">
      <alignment horizontal="center" vertical="top" wrapText="1"/>
    </xf>
    <xf numFmtId="0" fontId="5" fillId="7" borderId="3" xfId="0" applyFont="1" applyFill="1" applyBorder="1" applyAlignment="1">
      <alignment horizontal="center" vertical="top" wrapText="1"/>
    </xf>
    <xf numFmtId="0" fontId="5" fillId="7" borderId="4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8" fillId="0" borderId="0" xfId="4" applyFont="1" applyAlignment="1">
      <alignment horizontal="left" vertical="top" wrapText="1"/>
    </xf>
    <xf numFmtId="0" fontId="11" fillId="6" borderId="0" xfId="7" applyFont="1" applyAlignment="1">
      <alignment horizontal="center" vertical="top"/>
    </xf>
    <xf numFmtId="0" fontId="5" fillId="0" borderId="1" xfId="0" applyFont="1" applyBorder="1" applyAlignment="1">
      <alignment horizontal="left" vertical="top"/>
    </xf>
    <xf numFmtId="44" fontId="5" fillId="3" borderId="1" xfId="1" applyFont="1" applyFill="1" applyBorder="1" applyAlignment="1">
      <alignment horizontal="center" vertical="top"/>
    </xf>
    <xf numFmtId="0" fontId="9" fillId="4" borderId="0" xfId="5" applyFont="1" applyAlignment="1" applyProtection="1">
      <alignment horizontal="center"/>
      <protection locked="0"/>
    </xf>
    <xf numFmtId="0" fontId="11" fillId="5" borderId="1" xfId="6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1" xfId="0" applyFont="1" applyBorder="1" applyAlignment="1">
      <alignment horizontal="left" vertical="top"/>
    </xf>
  </cellXfs>
  <cellStyles count="8">
    <cellStyle name="Collegamento ipertestuale" xfId="4" builtinId="8"/>
    <cellStyle name="Colore 1" xfId="5" builtinId="29"/>
    <cellStyle name="Colore 5" xfId="6" builtinId="45"/>
    <cellStyle name="Colore 6" xfId="7" builtinId="49"/>
    <cellStyle name="Migliaia" xfId="3" builtinId="3"/>
    <cellStyle name="Normale" xfId="0" builtinId="0"/>
    <cellStyle name="Percentuale" xfId="2" builtinId="5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carmignaniconsulenza.com/" TargetMode="External"/><Relationship Id="rId1" Type="http://schemas.openxmlformats.org/officeDocument/2006/relationships/hyperlink" Target="http://www.carmignaniconsulenza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carmignaniconsulenz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147DC-9587-4C45-B404-2160095CDE52}">
  <dimension ref="A1:I80"/>
  <sheetViews>
    <sheetView tabSelected="1" zoomScale="130" zoomScaleNormal="130" workbookViewId="0">
      <selection activeCell="G47" sqref="G47"/>
    </sheetView>
  </sheetViews>
  <sheetFormatPr defaultColWidth="8.6640625" defaultRowHeight="12" x14ac:dyDescent="0.25"/>
  <cols>
    <col min="1" max="1" width="17.44140625" style="27" bestFit="1" customWidth="1"/>
    <col min="2" max="2" width="30.6640625" style="27" bestFit="1" customWidth="1"/>
    <col min="3" max="3" width="17.6640625" style="27" customWidth="1"/>
    <col min="4" max="4" width="17" style="27" customWidth="1"/>
    <col min="5" max="5" width="16.44140625" style="27" customWidth="1"/>
    <col min="6" max="6" width="15.6640625" style="27" customWidth="1"/>
    <col min="7" max="7" width="11.109375" style="27" customWidth="1"/>
    <col min="8" max="8" width="16.33203125" style="27" customWidth="1"/>
    <col min="9" max="16384" width="8.6640625" style="27"/>
  </cols>
  <sheetData>
    <row r="1" spans="1:8" ht="14.4" x14ac:dyDescent="0.3">
      <c r="A1" s="68" t="s">
        <v>72</v>
      </c>
      <c r="B1" s="68"/>
      <c r="C1" s="68"/>
      <c r="D1" s="68"/>
      <c r="E1" s="68"/>
      <c r="F1" s="68"/>
      <c r="G1" s="68"/>
      <c r="H1" s="68"/>
    </row>
    <row r="3" spans="1:8" ht="13.8" x14ac:dyDescent="0.25">
      <c r="A3" s="69" t="s">
        <v>42</v>
      </c>
      <c r="B3" s="69"/>
      <c r="C3" s="69"/>
      <c r="D3" s="69"/>
      <c r="E3" s="69"/>
      <c r="F3" s="69"/>
    </row>
    <row r="4" spans="1:8" x14ac:dyDescent="0.25">
      <c r="A4" s="70" t="s">
        <v>32</v>
      </c>
      <c r="B4" s="70"/>
      <c r="C4" s="28" t="s">
        <v>73</v>
      </c>
      <c r="D4" s="28">
        <v>2012</v>
      </c>
      <c r="E4" s="28">
        <v>2013</v>
      </c>
      <c r="F4" s="28">
        <v>2026</v>
      </c>
    </row>
    <row r="5" spans="1:8" x14ac:dyDescent="0.25">
      <c r="A5" s="29" t="s">
        <v>33</v>
      </c>
      <c r="B5" s="29" t="s">
        <v>34</v>
      </c>
      <c r="C5" s="33">
        <v>0</v>
      </c>
      <c r="D5" s="33">
        <v>0</v>
      </c>
      <c r="E5" s="33">
        <v>0</v>
      </c>
      <c r="F5" s="30">
        <v>0</v>
      </c>
    </row>
    <row r="6" spans="1:8" x14ac:dyDescent="0.25">
      <c r="A6" s="71" t="s">
        <v>35</v>
      </c>
      <c r="B6" s="29" t="s">
        <v>43</v>
      </c>
      <c r="C6" s="30">
        <v>0</v>
      </c>
      <c r="D6" s="30">
        <v>0</v>
      </c>
      <c r="E6" s="30">
        <v>0</v>
      </c>
      <c r="F6" s="30">
        <v>0</v>
      </c>
    </row>
    <row r="7" spans="1:8" x14ac:dyDescent="0.25">
      <c r="A7" s="71"/>
      <c r="B7" s="29" t="s">
        <v>37</v>
      </c>
      <c r="C7" s="30">
        <v>0</v>
      </c>
      <c r="D7" s="30">
        <v>0</v>
      </c>
      <c r="E7" s="30">
        <v>0</v>
      </c>
      <c r="F7" s="30">
        <v>0</v>
      </c>
    </row>
    <row r="8" spans="1:8" x14ac:dyDescent="0.25">
      <c r="A8" s="71"/>
      <c r="B8" s="29" t="s">
        <v>38</v>
      </c>
      <c r="C8" s="30">
        <v>0</v>
      </c>
      <c r="D8" s="30">
        <v>0</v>
      </c>
      <c r="E8" s="30">
        <v>0</v>
      </c>
      <c r="F8" s="30">
        <v>0</v>
      </c>
    </row>
    <row r="9" spans="1:8" x14ac:dyDescent="0.25">
      <c r="A9" s="71"/>
      <c r="B9" s="29" t="s">
        <v>39</v>
      </c>
      <c r="C9" s="30">
        <v>0</v>
      </c>
      <c r="D9" s="30">
        <v>0</v>
      </c>
      <c r="E9" s="30">
        <v>0</v>
      </c>
      <c r="F9" s="30">
        <v>0</v>
      </c>
    </row>
    <row r="10" spans="1:8" x14ac:dyDescent="0.25">
      <c r="A10" s="71"/>
      <c r="B10" s="29" t="s">
        <v>36</v>
      </c>
      <c r="C10" s="30">
        <v>0</v>
      </c>
      <c r="D10" s="30">
        <v>0</v>
      </c>
      <c r="E10" s="30">
        <v>0</v>
      </c>
      <c r="F10" s="30">
        <v>0</v>
      </c>
    </row>
    <row r="11" spans="1:8" x14ac:dyDescent="0.25">
      <c r="A11" s="71"/>
      <c r="B11" s="29" t="s">
        <v>44</v>
      </c>
      <c r="C11" s="30">
        <v>0</v>
      </c>
      <c r="D11" s="30">
        <v>0</v>
      </c>
      <c r="E11" s="30">
        <v>0</v>
      </c>
      <c r="F11" s="30">
        <v>0</v>
      </c>
    </row>
    <row r="12" spans="1:8" x14ac:dyDescent="0.25">
      <c r="A12" s="71"/>
      <c r="B12" s="29" t="s">
        <v>45</v>
      </c>
      <c r="C12" s="30">
        <v>0</v>
      </c>
      <c r="D12" s="30">
        <v>0</v>
      </c>
      <c r="E12" s="30">
        <v>0</v>
      </c>
      <c r="F12" s="30">
        <v>0</v>
      </c>
    </row>
    <row r="13" spans="1:8" x14ac:dyDescent="0.25">
      <c r="A13" s="71"/>
      <c r="B13" s="29" t="s">
        <v>46</v>
      </c>
      <c r="C13" s="30">
        <v>0</v>
      </c>
      <c r="D13" s="30">
        <v>0</v>
      </c>
      <c r="E13" s="30">
        <v>0</v>
      </c>
      <c r="F13" s="30">
        <v>0</v>
      </c>
    </row>
    <row r="14" spans="1:8" x14ac:dyDescent="0.25">
      <c r="A14" s="71"/>
      <c r="B14" s="29" t="s">
        <v>47</v>
      </c>
      <c r="C14" s="30">
        <v>0</v>
      </c>
      <c r="D14" s="30">
        <v>0</v>
      </c>
      <c r="E14" s="30">
        <v>0</v>
      </c>
      <c r="F14" s="30">
        <v>0</v>
      </c>
    </row>
    <row r="15" spans="1:8" x14ac:dyDescent="0.25">
      <c r="A15" s="71"/>
      <c r="B15" s="72" t="s">
        <v>40</v>
      </c>
      <c r="C15" s="73"/>
      <c r="D15" s="73"/>
      <c r="E15" s="74"/>
      <c r="F15" s="31">
        <f>H60</f>
        <v>0</v>
      </c>
    </row>
    <row r="16" spans="1:8" x14ac:dyDescent="0.25">
      <c r="A16" s="71"/>
      <c r="B16" s="75" t="s">
        <v>48</v>
      </c>
      <c r="C16" s="75">
        <v>0</v>
      </c>
      <c r="D16" s="75">
        <v>0</v>
      </c>
      <c r="E16" s="75">
        <v>0</v>
      </c>
      <c r="F16" s="34">
        <f>H49</f>
        <v>0</v>
      </c>
    </row>
    <row r="17" spans="1:6" x14ac:dyDescent="0.25">
      <c r="A17" s="66" t="s">
        <v>41</v>
      </c>
      <c r="B17" s="66"/>
      <c r="C17" s="32">
        <f>C5-C6-C7-C8-C9-C10-C11-C12-C13-C14-C15-C16</f>
        <v>0</v>
      </c>
      <c r="D17" s="32">
        <f>D5-D6-D7-D8-D9-D10-D11-D12-D13-D14-D15-D16</f>
        <v>0</v>
      </c>
      <c r="E17" s="32">
        <f>E5-E6-E7-E8-E9-E10-E11-E12-E13-E14-E15-E16</f>
        <v>0</v>
      </c>
      <c r="F17" s="67">
        <f>F5-F6-F7-F8-F9-F10-F11-F12-F13-F14-F15-F16</f>
        <v>0</v>
      </c>
    </row>
    <row r="18" spans="1:6" x14ac:dyDescent="0.25">
      <c r="A18" s="66" t="s">
        <v>49</v>
      </c>
      <c r="B18" s="66"/>
      <c r="C18" s="66"/>
      <c r="D18" s="66"/>
      <c r="E18" s="32">
        <f>IF(D17=0,C17,(C17+D17+E17)/3)</f>
        <v>0</v>
      </c>
      <c r="F18" s="67"/>
    </row>
    <row r="20" spans="1:6" ht="12" customHeight="1" x14ac:dyDescent="0.25">
      <c r="A20" s="66" t="s">
        <v>50</v>
      </c>
      <c r="B20" s="66"/>
      <c r="C20" s="35" t="s">
        <v>51</v>
      </c>
      <c r="D20" s="36">
        <v>0</v>
      </c>
      <c r="E20" s="35" t="s">
        <v>52</v>
      </c>
      <c r="F20" s="30">
        <v>0</v>
      </c>
    </row>
    <row r="22" spans="1:6" x14ac:dyDescent="0.25">
      <c r="A22" s="64" t="s">
        <v>12</v>
      </c>
      <c r="B22" s="64"/>
      <c r="C22" s="24"/>
      <c r="D22" s="24"/>
      <c r="E22" s="24"/>
      <c r="F22" s="24"/>
    </row>
    <row r="23" spans="1:6" x14ac:dyDescent="0.25">
      <c r="A23" s="37"/>
      <c r="B23" s="37"/>
      <c r="C23" s="24"/>
      <c r="D23" s="24"/>
      <c r="E23" s="24"/>
      <c r="F23" s="24"/>
    </row>
    <row r="24" spans="1:6" x14ac:dyDescent="0.25">
      <c r="A24" s="37"/>
      <c r="B24" s="37"/>
      <c r="C24" s="24"/>
      <c r="D24" s="24"/>
      <c r="E24" s="24"/>
      <c r="F24" s="24"/>
    </row>
    <row r="25" spans="1:6" x14ac:dyDescent="0.25">
      <c r="A25" s="37"/>
      <c r="B25" s="37"/>
      <c r="C25" s="24"/>
      <c r="D25" s="24"/>
      <c r="E25" s="24"/>
      <c r="F25" s="24"/>
    </row>
    <row r="26" spans="1:6" x14ac:dyDescent="0.25">
      <c r="A26" s="37"/>
      <c r="B26" s="37"/>
      <c r="C26" s="24"/>
      <c r="D26" s="24"/>
      <c r="E26" s="24"/>
      <c r="F26" s="24"/>
    </row>
    <row r="27" spans="1:6" x14ac:dyDescent="0.25">
      <c r="A27" s="37"/>
      <c r="B27" s="37"/>
      <c r="C27" s="24"/>
      <c r="D27" s="24"/>
      <c r="E27" s="24"/>
      <c r="F27" s="24"/>
    </row>
    <row r="28" spans="1:6" x14ac:dyDescent="0.25">
      <c r="A28" s="37"/>
      <c r="B28" s="37"/>
      <c r="C28" s="24"/>
      <c r="D28" s="24"/>
      <c r="E28" s="24"/>
      <c r="F28" s="24"/>
    </row>
    <row r="29" spans="1:6" x14ac:dyDescent="0.25">
      <c r="A29" s="37"/>
      <c r="B29" s="37"/>
      <c r="C29" s="24"/>
      <c r="D29" s="24"/>
      <c r="E29" s="24"/>
      <c r="F29" s="24"/>
    </row>
    <row r="30" spans="1:6" x14ac:dyDescent="0.25">
      <c r="A30" s="37"/>
      <c r="B30" s="37"/>
      <c r="C30" s="24"/>
      <c r="D30" s="24"/>
      <c r="E30" s="24"/>
      <c r="F30" s="24"/>
    </row>
    <row r="31" spans="1:6" x14ac:dyDescent="0.25">
      <c r="A31" s="37"/>
      <c r="B31" s="37"/>
      <c r="C31" s="24"/>
      <c r="D31" s="24"/>
      <c r="E31" s="24"/>
      <c r="F31" s="24"/>
    </row>
    <row r="32" spans="1:6" x14ac:dyDescent="0.25">
      <c r="A32" s="37"/>
      <c r="B32" s="37"/>
      <c r="C32" s="24"/>
      <c r="D32" s="24"/>
      <c r="E32" s="24"/>
      <c r="F32" s="24"/>
    </row>
    <row r="33" spans="1:8" x14ac:dyDescent="0.25">
      <c r="A33" s="37"/>
      <c r="B33" s="37"/>
      <c r="C33" s="24"/>
      <c r="D33" s="24"/>
      <c r="E33" s="24"/>
      <c r="F33" s="24"/>
    </row>
    <row r="34" spans="1:8" x14ac:dyDescent="0.25">
      <c r="A34" s="37"/>
      <c r="B34" s="37"/>
      <c r="C34" s="24"/>
      <c r="D34" s="24"/>
      <c r="E34" s="24"/>
      <c r="F34" s="24"/>
    </row>
    <row r="35" spans="1:8" x14ac:dyDescent="0.25">
      <c r="A35" s="37"/>
      <c r="B35" s="37"/>
      <c r="C35" s="24"/>
      <c r="D35" s="24"/>
      <c r="E35" s="24"/>
      <c r="F35" s="24"/>
    </row>
    <row r="36" spans="1:8" x14ac:dyDescent="0.25">
      <c r="A36" s="37"/>
      <c r="B36" s="37"/>
      <c r="C36" s="24"/>
      <c r="D36" s="24"/>
      <c r="E36" s="24"/>
      <c r="F36" s="24"/>
    </row>
    <row r="37" spans="1:8" x14ac:dyDescent="0.25">
      <c r="A37" s="37"/>
      <c r="B37" s="37"/>
      <c r="C37" s="24"/>
      <c r="D37" s="24"/>
      <c r="E37" s="24"/>
      <c r="F37" s="24"/>
    </row>
    <row r="38" spans="1:8" x14ac:dyDescent="0.25">
      <c r="A38" s="37"/>
      <c r="B38" s="37"/>
      <c r="C38" s="24"/>
      <c r="D38" s="24"/>
      <c r="E38" s="24"/>
      <c r="F38" s="24"/>
    </row>
    <row r="39" spans="1:8" x14ac:dyDescent="0.25">
      <c r="A39" s="37"/>
      <c r="B39" s="37"/>
      <c r="C39" s="24"/>
      <c r="D39" s="24"/>
      <c r="E39" s="24"/>
      <c r="F39" s="24"/>
    </row>
    <row r="40" spans="1:8" x14ac:dyDescent="0.25">
      <c r="C40" s="26"/>
      <c r="D40" s="26"/>
      <c r="E40" s="26"/>
      <c r="F40" s="26"/>
    </row>
    <row r="41" spans="1:8" ht="13.8" x14ac:dyDescent="0.25">
      <c r="A41" s="65" t="s">
        <v>53</v>
      </c>
      <c r="B41" s="65"/>
      <c r="C41" s="65"/>
      <c r="D41" s="65"/>
      <c r="E41" s="65"/>
      <c r="F41" s="65"/>
      <c r="G41" s="65"/>
      <c r="H41" s="65"/>
    </row>
    <row r="43" spans="1:8" x14ac:dyDescent="0.25">
      <c r="A43" s="60" t="s">
        <v>54</v>
      </c>
      <c r="B43" s="61"/>
      <c r="C43" s="61"/>
      <c r="D43" s="61"/>
      <c r="E43" s="61"/>
      <c r="F43" s="61"/>
      <c r="G43" s="61"/>
      <c r="H43" s="62"/>
    </row>
    <row r="44" spans="1:8" x14ac:dyDescent="0.25">
      <c r="A44" s="2" t="s">
        <v>55</v>
      </c>
      <c r="B44" s="2" t="s">
        <v>56</v>
      </c>
      <c r="C44" s="2" t="s">
        <v>2</v>
      </c>
      <c r="D44" s="2" t="s">
        <v>57</v>
      </c>
      <c r="E44" s="2" t="s">
        <v>57</v>
      </c>
      <c r="F44" s="2" t="s">
        <v>0</v>
      </c>
      <c r="G44" s="25" t="s">
        <v>58</v>
      </c>
      <c r="H44" s="25" t="s">
        <v>59</v>
      </c>
    </row>
    <row r="45" spans="1:8" x14ac:dyDescent="0.25">
      <c r="A45" s="2" t="s">
        <v>60</v>
      </c>
      <c r="B45" s="6">
        <f>19645.43-16314.57</f>
        <v>3330.8600000000006</v>
      </c>
      <c r="C45" s="6">
        <f t="shared" ref="C45:C48" si="0">(B45/12)*13</f>
        <v>3608.4316666666673</v>
      </c>
      <c r="D45" s="7">
        <f>23.8%+8.5%+2.88%</f>
        <v>0.3518</v>
      </c>
      <c r="E45" s="6">
        <f>C45*D45</f>
        <v>1269.4462603333336</v>
      </c>
      <c r="F45" s="6">
        <f t="shared" ref="F45:F48" si="1">C45+E45</f>
        <v>4877.8779270000014</v>
      </c>
      <c r="G45" s="38">
        <v>0</v>
      </c>
      <c r="H45" s="21">
        <f>F45*G45</f>
        <v>0</v>
      </c>
    </row>
    <row r="46" spans="1:8" x14ac:dyDescent="0.25">
      <c r="A46" s="2" t="s">
        <v>61</v>
      </c>
      <c r="B46" s="6">
        <f>20452.55-17244.71</f>
        <v>3207.84</v>
      </c>
      <c r="C46" s="6">
        <f t="shared" si="0"/>
        <v>3475.16</v>
      </c>
      <c r="D46" s="7">
        <f t="shared" ref="D46:D48" si="2">23.8%+8.5%+2.88%</f>
        <v>0.3518</v>
      </c>
      <c r="E46" s="6">
        <f t="shared" ref="E46:E48" si="3">C46*D46</f>
        <v>1222.5612879999999</v>
      </c>
      <c r="F46" s="6">
        <f t="shared" si="1"/>
        <v>4697.7212879999997</v>
      </c>
      <c r="G46" s="38">
        <v>0</v>
      </c>
      <c r="H46" s="21">
        <f t="shared" ref="H46:H48" si="4">F46*G46</f>
        <v>0</v>
      </c>
    </row>
    <row r="47" spans="1:8" x14ac:dyDescent="0.25">
      <c r="A47" s="2" t="s">
        <v>62</v>
      </c>
      <c r="B47" s="6">
        <f>22986.59-19454.15</f>
        <v>3532.4399999999987</v>
      </c>
      <c r="C47" s="6">
        <f t="shared" si="0"/>
        <v>3826.8099999999986</v>
      </c>
      <c r="D47" s="7">
        <f t="shared" si="2"/>
        <v>0.3518</v>
      </c>
      <c r="E47" s="6">
        <f t="shared" si="3"/>
        <v>1346.2717579999994</v>
      </c>
      <c r="F47" s="6">
        <f t="shared" si="1"/>
        <v>5173.0817579999984</v>
      </c>
      <c r="G47" s="38">
        <v>0</v>
      </c>
      <c r="H47" s="21">
        <f t="shared" si="4"/>
        <v>0</v>
      </c>
    </row>
    <row r="48" spans="1:8" x14ac:dyDescent="0.25">
      <c r="A48" s="2" t="s">
        <v>63</v>
      </c>
      <c r="B48" s="6">
        <f>24941.67-21166.71</f>
        <v>3774.9599999999991</v>
      </c>
      <c r="C48" s="6">
        <f t="shared" si="0"/>
        <v>4089.5399999999991</v>
      </c>
      <c r="D48" s="7">
        <f t="shared" si="2"/>
        <v>0.3518</v>
      </c>
      <c r="E48" s="6">
        <f t="shared" si="3"/>
        <v>1438.7001719999996</v>
      </c>
      <c r="F48" s="6">
        <f t="shared" si="1"/>
        <v>5528.2401719999989</v>
      </c>
      <c r="G48" s="38">
        <v>0</v>
      </c>
      <c r="H48" s="21">
        <f t="shared" si="4"/>
        <v>0</v>
      </c>
    </row>
    <row r="49" spans="1:9" x14ac:dyDescent="0.25">
      <c r="A49" s="63" t="s">
        <v>64</v>
      </c>
      <c r="B49" s="63"/>
      <c r="C49" s="63"/>
      <c r="D49" s="63"/>
      <c r="E49" s="63"/>
      <c r="F49" s="63"/>
      <c r="G49" s="39">
        <f>SUM(G45:G48)</f>
        <v>0</v>
      </c>
      <c r="H49" s="14">
        <f>SUM(H45:H48)</f>
        <v>0</v>
      </c>
    </row>
    <row r="50" spans="1:9" x14ac:dyDescent="0.25">
      <c r="A50" s="40"/>
      <c r="B50" s="40"/>
      <c r="C50" s="40"/>
      <c r="D50" s="40"/>
      <c r="E50" s="40"/>
      <c r="F50" s="40"/>
      <c r="G50" s="40"/>
      <c r="H50" s="40"/>
    </row>
    <row r="51" spans="1:9" x14ac:dyDescent="0.25">
      <c r="A51" s="40"/>
      <c r="B51" s="40"/>
      <c r="C51" s="40"/>
      <c r="D51" s="40"/>
      <c r="E51" s="40"/>
      <c r="F51" s="40"/>
      <c r="G51" s="40"/>
      <c r="H51" s="40"/>
      <c r="I51" s="40"/>
    </row>
    <row r="52" spans="1:9" ht="13.8" x14ac:dyDescent="0.25">
      <c r="A52" s="65" t="s">
        <v>65</v>
      </c>
      <c r="B52" s="65"/>
      <c r="C52" s="65"/>
      <c r="D52" s="65"/>
      <c r="E52" s="65"/>
      <c r="F52" s="65"/>
      <c r="G52" s="65"/>
      <c r="H52" s="65"/>
      <c r="I52" s="40"/>
    </row>
    <row r="53" spans="1:9" x14ac:dyDescent="0.25">
      <c r="I53" s="40"/>
    </row>
    <row r="54" spans="1:9" x14ac:dyDescent="0.25">
      <c r="A54" s="60" t="s">
        <v>54</v>
      </c>
      <c r="B54" s="61"/>
      <c r="C54" s="61"/>
      <c r="D54" s="61"/>
      <c r="E54" s="61"/>
      <c r="F54" s="61"/>
      <c r="G54" s="61"/>
      <c r="H54" s="62"/>
      <c r="I54" s="40"/>
    </row>
    <row r="55" spans="1:9" x14ac:dyDescent="0.25">
      <c r="A55" s="2" t="s">
        <v>66</v>
      </c>
      <c r="B55" s="2" t="s">
        <v>67</v>
      </c>
      <c r="C55" s="2" t="s">
        <v>2</v>
      </c>
      <c r="D55" s="2" t="s">
        <v>57</v>
      </c>
      <c r="E55" s="2" t="s">
        <v>57</v>
      </c>
      <c r="F55" s="2" t="s">
        <v>0</v>
      </c>
      <c r="G55" s="25" t="s">
        <v>58</v>
      </c>
      <c r="H55" s="25" t="s">
        <v>59</v>
      </c>
      <c r="I55" s="40"/>
    </row>
    <row r="56" spans="1:9" ht="12" customHeight="1" x14ac:dyDescent="0.25">
      <c r="A56" s="2" t="s">
        <v>60</v>
      </c>
      <c r="B56" s="6">
        <f>19645.43-18283.31</f>
        <v>1362.119999999999</v>
      </c>
      <c r="C56" s="6">
        <f t="shared" ref="C56:C59" si="5">(B56/12)*13</f>
        <v>1475.629999999999</v>
      </c>
      <c r="D56" s="7">
        <f>23.8%+8.5%+2.88%</f>
        <v>0.3518</v>
      </c>
      <c r="E56" s="6">
        <f>C56*D56</f>
        <v>519.12663399999963</v>
      </c>
      <c r="F56" s="6">
        <f t="shared" ref="F56:F59" si="6">C56+E56</f>
        <v>1994.7566339999985</v>
      </c>
      <c r="G56" s="41">
        <f>G45</f>
        <v>0</v>
      </c>
      <c r="H56" s="21">
        <f>F56*G56*2</f>
        <v>0</v>
      </c>
      <c r="I56" s="40"/>
    </row>
    <row r="57" spans="1:9" x14ac:dyDescent="0.25">
      <c r="A57" s="2" t="s">
        <v>61</v>
      </c>
      <c r="B57" s="6">
        <f>20452.55-19034.51</f>
        <v>1418.0400000000009</v>
      </c>
      <c r="C57" s="6">
        <f t="shared" si="5"/>
        <v>1536.2100000000009</v>
      </c>
      <c r="D57" s="7">
        <f t="shared" ref="D57:D59" si="7">23.8%+8.5%+2.88%</f>
        <v>0.3518</v>
      </c>
      <c r="E57" s="6">
        <f t="shared" ref="E57:E59" si="8">C57*D57</f>
        <v>540.43867800000032</v>
      </c>
      <c r="F57" s="6">
        <f t="shared" si="6"/>
        <v>2076.6486780000014</v>
      </c>
      <c r="G57" s="41">
        <f>G46</f>
        <v>0</v>
      </c>
      <c r="H57" s="21">
        <f t="shared" ref="H57:H59" si="9">F57*G57*2</f>
        <v>0</v>
      </c>
      <c r="I57" s="40"/>
    </row>
    <row r="58" spans="1:9" x14ac:dyDescent="0.25">
      <c r="A58" s="2" t="s">
        <v>62</v>
      </c>
      <c r="B58" s="6">
        <f>22986.59-21392.87</f>
        <v>1593.7200000000012</v>
      </c>
      <c r="C58" s="6">
        <f t="shared" si="5"/>
        <v>1726.5300000000011</v>
      </c>
      <c r="D58" s="7">
        <f t="shared" si="7"/>
        <v>0.3518</v>
      </c>
      <c r="E58" s="6">
        <f t="shared" si="8"/>
        <v>607.39325400000041</v>
      </c>
      <c r="F58" s="6">
        <f t="shared" si="6"/>
        <v>2333.9232540000016</v>
      </c>
      <c r="G58" s="41">
        <f>G47</f>
        <v>0</v>
      </c>
      <c r="H58" s="21">
        <f t="shared" si="9"/>
        <v>0</v>
      </c>
      <c r="I58" s="40"/>
    </row>
    <row r="59" spans="1:9" x14ac:dyDescent="0.25">
      <c r="A59" s="2" t="s">
        <v>63</v>
      </c>
      <c r="B59" s="6">
        <f>24941.67-23212.35</f>
        <v>1729.3199999999997</v>
      </c>
      <c r="C59" s="6">
        <f t="shared" si="5"/>
        <v>1873.4299999999998</v>
      </c>
      <c r="D59" s="7">
        <f t="shared" si="7"/>
        <v>0.3518</v>
      </c>
      <c r="E59" s="6">
        <f t="shared" si="8"/>
        <v>659.07267399999989</v>
      </c>
      <c r="F59" s="6">
        <f t="shared" si="6"/>
        <v>2532.5026739999998</v>
      </c>
      <c r="G59" s="41">
        <f>G48</f>
        <v>0</v>
      </c>
      <c r="H59" s="21">
        <f t="shared" si="9"/>
        <v>0</v>
      </c>
      <c r="I59" s="40"/>
    </row>
    <row r="60" spans="1:9" x14ac:dyDescent="0.25">
      <c r="A60" s="63" t="s">
        <v>64</v>
      </c>
      <c r="B60" s="63"/>
      <c r="C60" s="63"/>
      <c r="D60" s="63"/>
      <c r="E60" s="63"/>
      <c r="F60" s="63"/>
      <c r="G60" s="39">
        <f>SUM(G56:G59)</f>
        <v>0</v>
      </c>
      <c r="H60" s="14">
        <f>SUM(H56:H59)</f>
        <v>0</v>
      </c>
    </row>
    <row r="61" spans="1:9" x14ac:dyDescent="0.25">
      <c r="A61" s="40"/>
      <c r="B61" s="40"/>
      <c r="C61" s="40"/>
      <c r="D61" s="40"/>
      <c r="E61" s="40"/>
      <c r="F61" s="40"/>
    </row>
    <row r="62" spans="1:9" ht="13.8" x14ac:dyDescent="0.25">
      <c r="A62" s="65" t="s">
        <v>68</v>
      </c>
      <c r="B62" s="65"/>
      <c r="C62" s="65"/>
      <c r="D62" s="65"/>
      <c r="E62" s="65"/>
      <c r="F62" s="65"/>
      <c r="G62" s="65"/>
      <c r="H62" s="65"/>
    </row>
    <row r="64" spans="1:9" x14ac:dyDescent="0.25">
      <c r="A64" s="60" t="s">
        <v>54</v>
      </c>
      <c r="B64" s="61"/>
      <c r="C64" s="61"/>
      <c r="D64" s="61"/>
      <c r="E64" s="61"/>
      <c r="F64" s="61"/>
      <c r="G64" s="61"/>
      <c r="H64" s="62"/>
    </row>
    <row r="65" spans="1:8" x14ac:dyDescent="0.25">
      <c r="A65" s="2" t="s">
        <v>66</v>
      </c>
      <c r="B65" s="2" t="s">
        <v>67</v>
      </c>
      <c r="C65" s="2" t="s">
        <v>2</v>
      </c>
      <c r="D65" s="2" t="s">
        <v>69</v>
      </c>
      <c r="E65" s="2" t="s">
        <v>69</v>
      </c>
      <c r="F65" s="2" t="s">
        <v>0</v>
      </c>
      <c r="G65" s="25" t="s">
        <v>58</v>
      </c>
      <c r="H65" s="25" t="s">
        <v>59</v>
      </c>
    </row>
    <row r="66" spans="1:8" x14ac:dyDescent="0.25">
      <c r="A66" s="2" t="s">
        <v>60</v>
      </c>
      <c r="B66" s="6">
        <f>19645.43-18283.31</f>
        <v>1362.119999999999</v>
      </c>
      <c r="C66" s="6">
        <f t="shared" ref="C66:C69" si="10">(B66/12)*13</f>
        <v>1475.629999999999</v>
      </c>
      <c r="D66" s="7">
        <f>23.8%+2.88%</f>
        <v>0.26680000000000004</v>
      </c>
      <c r="E66" s="6">
        <f>C66*D66</f>
        <v>393.69808399999977</v>
      </c>
      <c r="F66" s="6">
        <f t="shared" ref="F66:F69" si="11">C66+E66</f>
        <v>1869.3280839999989</v>
      </c>
      <c r="G66" s="41">
        <f>G56</f>
        <v>0</v>
      </c>
      <c r="H66" s="21">
        <f>F66*G66*2</f>
        <v>0</v>
      </c>
    </row>
    <row r="67" spans="1:8" x14ac:dyDescent="0.25">
      <c r="A67" s="2" t="s">
        <v>61</v>
      </c>
      <c r="B67" s="6">
        <f>20452.55-19034.51</f>
        <v>1418.0400000000009</v>
      </c>
      <c r="C67" s="6">
        <f t="shared" si="10"/>
        <v>1536.2100000000009</v>
      </c>
      <c r="D67" s="7">
        <f t="shared" ref="D67:D69" si="12">23.8%+2.88%</f>
        <v>0.26680000000000004</v>
      </c>
      <c r="E67" s="6">
        <f t="shared" ref="E67:E69" si="13">C67*D67</f>
        <v>409.86082800000031</v>
      </c>
      <c r="F67" s="6">
        <f t="shared" si="11"/>
        <v>1946.0708280000013</v>
      </c>
      <c r="G67" s="41">
        <f>G57</f>
        <v>0</v>
      </c>
      <c r="H67" s="21">
        <f t="shared" ref="H67:H69" si="14">F67*G67*2</f>
        <v>0</v>
      </c>
    </row>
    <row r="68" spans="1:8" x14ac:dyDescent="0.25">
      <c r="A68" s="2" t="s">
        <v>62</v>
      </c>
      <c r="B68" s="6">
        <f>22986.59-21392.87</f>
        <v>1593.7200000000012</v>
      </c>
      <c r="C68" s="6">
        <f t="shared" si="10"/>
        <v>1726.5300000000011</v>
      </c>
      <c r="D68" s="7">
        <f t="shared" si="12"/>
        <v>0.26680000000000004</v>
      </c>
      <c r="E68" s="6">
        <f t="shared" si="13"/>
        <v>460.63820400000037</v>
      </c>
      <c r="F68" s="6">
        <f t="shared" si="11"/>
        <v>2187.1682040000014</v>
      </c>
      <c r="G68" s="41">
        <f t="shared" ref="G68:G69" si="15">G58</f>
        <v>0</v>
      </c>
      <c r="H68" s="21">
        <f t="shared" si="14"/>
        <v>0</v>
      </c>
    </row>
    <row r="69" spans="1:8" x14ac:dyDescent="0.25">
      <c r="A69" s="2" t="s">
        <v>63</v>
      </c>
      <c r="B69" s="6">
        <f>24941.67-23212.35</f>
        <v>1729.3199999999997</v>
      </c>
      <c r="C69" s="6">
        <f t="shared" si="10"/>
        <v>1873.4299999999998</v>
      </c>
      <c r="D69" s="7">
        <f t="shared" si="12"/>
        <v>0.26680000000000004</v>
      </c>
      <c r="E69" s="6">
        <f t="shared" si="13"/>
        <v>499.83112400000005</v>
      </c>
      <c r="F69" s="6">
        <f t="shared" si="11"/>
        <v>2373.2611239999997</v>
      </c>
      <c r="G69" s="41">
        <f t="shared" si="15"/>
        <v>0</v>
      </c>
      <c r="H69" s="21">
        <f t="shared" si="14"/>
        <v>0</v>
      </c>
    </row>
    <row r="70" spans="1:8" x14ac:dyDescent="0.25">
      <c r="A70" s="63" t="s">
        <v>64</v>
      </c>
      <c r="B70" s="63"/>
      <c r="C70" s="63"/>
      <c r="D70" s="63"/>
      <c r="E70" s="63"/>
      <c r="F70" s="63"/>
      <c r="G70" s="39">
        <f>SUM(G66:G69)</f>
        <v>0</v>
      </c>
      <c r="H70" s="14">
        <f>SUM(H66:H69)</f>
        <v>0</v>
      </c>
    </row>
    <row r="71" spans="1:8" x14ac:dyDescent="0.25">
      <c r="A71" s="40"/>
      <c r="B71" s="40"/>
      <c r="C71" s="40"/>
      <c r="D71" s="40"/>
      <c r="E71" s="40"/>
      <c r="F71" s="40"/>
    </row>
    <row r="72" spans="1:8" x14ac:dyDescent="0.25">
      <c r="A72" s="64" t="s">
        <v>12</v>
      </c>
      <c r="B72" s="64"/>
      <c r="C72" s="40"/>
      <c r="D72" s="40"/>
      <c r="E72" s="40"/>
      <c r="F72" s="40"/>
    </row>
    <row r="73" spans="1:8" x14ac:dyDescent="0.25">
      <c r="A73" s="40"/>
      <c r="B73" s="40"/>
      <c r="C73" s="40"/>
      <c r="D73" s="40"/>
      <c r="E73" s="40"/>
      <c r="F73" s="40"/>
    </row>
    <row r="74" spans="1:8" x14ac:dyDescent="0.25">
      <c r="A74" s="40"/>
      <c r="B74" s="40"/>
      <c r="C74" s="40"/>
      <c r="D74" s="40"/>
      <c r="E74" s="40"/>
      <c r="F74" s="40"/>
    </row>
    <row r="75" spans="1:8" x14ac:dyDescent="0.25">
      <c r="A75" s="40"/>
      <c r="B75" s="40"/>
      <c r="C75" s="40"/>
      <c r="D75" s="40"/>
      <c r="E75" s="40"/>
      <c r="F75" s="40"/>
    </row>
    <row r="76" spans="1:8" x14ac:dyDescent="0.25">
      <c r="A76" s="40"/>
      <c r="B76" s="40"/>
      <c r="C76" s="40"/>
      <c r="D76" s="40"/>
      <c r="E76" s="40"/>
      <c r="F76" s="40"/>
    </row>
    <row r="77" spans="1:8" x14ac:dyDescent="0.25">
      <c r="A77" s="40"/>
      <c r="B77" s="40"/>
      <c r="C77" s="40"/>
      <c r="D77" s="40"/>
      <c r="E77" s="40"/>
      <c r="F77" s="40"/>
    </row>
    <row r="78" spans="1:8" x14ac:dyDescent="0.25">
      <c r="A78" s="40"/>
      <c r="B78" s="40"/>
      <c r="C78" s="40"/>
      <c r="D78" s="40"/>
      <c r="E78" s="40"/>
      <c r="F78" s="40"/>
    </row>
    <row r="79" spans="1:8" x14ac:dyDescent="0.25">
      <c r="C79" s="40"/>
      <c r="D79" s="40"/>
      <c r="E79" s="40"/>
      <c r="F79" s="40"/>
    </row>
    <row r="80" spans="1:8" x14ac:dyDescent="0.25">
      <c r="A80" s="40"/>
      <c r="B80" s="40"/>
      <c r="C80" s="40"/>
      <c r="D80" s="40"/>
      <c r="E80" s="40"/>
      <c r="F80" s="40"/>
    </row>
  </sheetData>
  <sheetProtection algorithmName="SHA-512" hashValue="Djd6WxPOpevE5QXIeBHNoNr9i+namjbjUTREyJSNB4opyuMEWkLsWgxstIEUBoNY917cnwg3zH9t0oW/RGcO5w==" saltValue="Ri7eqVt10StNB24Hx+cmlw==" spinCount="100000" sheet="1" objects="1" scenarios="1"/>
  <mergeCells count="21">
    <mergeCell ref="A1:H1"/>
    <mergeCell ref="A3:F3"/>
    <mergeCell ref="A4:B4"/>
    <mergeCell ref="A6:A16"/>
    <mergeCell ref="B15:E15"/>
    <mergeCell ref="B16:E16"/>
    <mergeCell ref="A64:H64"/>
    <mergeCell ref="A70:F70"/>
    <mergeCell ref="A72:B72"/>
    <mergeCell ref="A62:H62"/>
    <mergeCell ref="A17:B17"/>
    <mergeCell ref="F17:F18"/>
    <mergeCell ref="A18:D18"/>
    <mergeCell ref="A20:B20"/>
    <mergeCell ref="A22:B22"/>
    <mergeCell ref="A41:H41"/>
    <mergeCell ref="A43:H43"/>
    <mergeCell ref="A49:F49"/>
    <mergeCell ref="A52:H52"/>
    <mergeCell ref="A54:H54"/>
    <mergeCell ref="A60:F60"/>
  </mergeCells>
  <hyperlinks>
    <hyperlink ref="A22" r:id="rId1" xr:uid="{4CB85E9C-C5FA-4BAE-A623-9FB4DE890075}"/>
    <hyperlink ref="A72" r:id="rId2" xr:uid="{EF6D5AB9-FAA6-4662-9AFB-3330B0D079BE}"/>
  </hyperlinks>
  <pageMargins left="0.23622047244094491" right="0.23622047244094491" top="0.74803149606299213" bottom="0.74803149606299213" header="0.31496062992125984" footer="0.31496062992125984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zoomScale="130" zoomScaleNormal="130" workbookViewId="0">
      <selection activeCell="E14" sqref="E14"/>
    </sheetView>
  </sheetViews>
  <sheetFormatPr defaultRowHeight="12" x14ac:dyDescent="0.3"/>
  <cols>
    <col min="1" max="1" width="18.77734375" style="1" customWidth="1"/>
    <col min="2" max="2" width="15.33203125" style="1" customWidth="1"/>
    <col min="3" max="3" width="14.5546875" style="1" customWidth="1"/>
    <col min="4" max="4" width="14.6640625" style="1" customWidth="1"/>
    <col min="5" max="5" width="12.109375" style="1" customWidth="1"/>
    <col min="6" max="6" width="11.33203125" style="1" bestFit="1" customWidth="1"/>
    <col min="7" max="7" width="13.44140625" style="1" bestFit="1" customWidth="1"/>
    <col min="8" max="8" width="14.44140625" style="1" bestFit="1" customWidth="1"/>
    <col min="9" max="9" width="13.88671875" style="1" customWidth="1"/>
    <col min="10" max="10" width="13.44140625" style="1" customWidth="1"/>
    <col min="11" max="11" width="11.5546875" style="1" bestFit="1" customWidth="1"/>
    <col min="12" max="12" width="11.21875" style="1" bestFit="1" customWidth="1"/>
    <col min="13" max="13" width="8.88671875" style="1"/>
    <col min="14" max="14" width="11.44140625" style="1" bestFit="1" customWidth="1"/>
    <col min="15" max="17" width="8.88671875" style="1"/>
    <col min="18" max="18" width="10.33203125" style="1" bestFit="1" customWidth="1"/>
    <col min="19" max="16384" width="8.88671875" style="1"/>
  </cols>
  <sheetData>
    <row r="1" spans="1:14" ht="14.4" x14ac:dyDescent="0.3">
      <c r="A1" s="42" t="str">
        <f>'spese personale'!A1</f>
        <v>CALCOLO DEI DATI RELATIVI ALLE SPESE DI PERSONALE PER L'ANNUALITA' 2026 DEL _____________________</v>
      </c>
      <c r="B1" s="42"/>
      <c r="C1" s="42"/>
      <c r="D1" s="42"/>
      <c r="E1" s="42"/>
      <c r="F1" s="42"/>
      <c r="G1" s="42"/>
      <c r="H1" s="42"/>
      <c r="I1" s="42"/>
      <c r="J1" s="42"/>
    </row>
    <row r="3" spans="1:14" ht="12" customHeight="1" x14ac:dyDescent="0.3">
      <c r="A3" s="46" t="s">
        <v>28</v>
      </c>
      <c r="B3" s="47"/>
      <c r="C3" s="47"/>
      <c r="D3" s="48"/>
      <c r="F3" s="46" t="s">
        <v>31</v>
      </c>
      <c r="G3" s="47"/>
      <c r="H3" s="47"/>
      <c r="I3" s="47"/>
      <c r="J3" s="48"/>
    </row>
    <row r="4" spans="1:14" ht="12" customHeight="1" x14ac:dyDescent="0.3">
      <c r="A4" s="45" t="s">
        <v>30</v>
      </c>
      <c r="B4" s="45">
        <v>0</v>
      </c>
      <c r="C4" s="45">
        <v>0</v>
      </c>
      <c r="D4" s="18">
        <f>'spese personale'!E18</f>
        <v>0</v>
      </c>
      <c r="F4" s="45" t="s">
        <v>25</v>
      </c>
      <c r="G4" s="45"/>
      <c r="H4" s="45"/>
      <c r="I4" s="45"/>
      <c r="J4" s="18">
        <f>'spese personale'!F17</f>
        <v>0</v>
      </c>
    </row>
    <row r="6" spans="1:14" x14ac:dyDescent="0.3">
      <c r="A6" s="52" t="s">
        <v>13</v>
      </c>
      <c r="B6" s="53"/>
      <c r="C6" s="53"/>
      <c r="D6" s="53"/>
      <c r="E6" s="53"/>
      <c r="F6" s="53"/>
      <c r="G6" s="53"/>
      <c r="H6" s="54"/>
      <c r="I6" s="52" t="s">
        <v>23</v>
      </c>
      <c r="J6" s="54"/>
    </row>
    <row r="7" spans="1:14" ht="24" x14ac:dyDescent="0.3">
      <c r="A7" s="2" t="s">
        <v>1</v>
      </c>
      <c r="B7" s="2" t="s">
        <v>24</v>
      </c>
      <c r="C7" s="2" t="s">
        <v>2</v>
      </c>
      <c r="D7" s="2" t="s">
        <v>14</v>
      </c>
      <c r="E7" s="2" t="s">
        <v>3</v>
      </c>
      <c r="F7" s="2" t="s">
        <v>0</v>
      </c>
      <c r="G7" s="4" t="s">
        <v>4</v>
      </c>
      <c r="H7" s="2" t="s">
        <v>5</v>
      </c>
      <c r="I7" s="5" t="s">
        <v>10</v>
      </c>
      <c r="J7" s="4" t="s">
        <v>11</v>
      </c>
    </row>
    <row r="8" spans="1:14" x14ac:dyDescent="0.3">
      <c r="A8" s="2" t="s">
        <v>19</v>
      </c>
      <c r="B8" s="6">
        <v>15724.17</v>
      </c>
      <c r="C8" s="6">
        <f t="shared" ref="C8:C11" si="0">(B8/12)*13</f>
        <v>17034.517500000002</v>
      </c>
      <c r="D8" s="7">
        <f t="shared" ref="D8:D11" si="1">26.68%+8.5%</f>
        <v>0.3518</v>
      </c>
      <c r="E8" s="6">
        <f t="shared" ref="E8:E11" si="2">C8*D8</f>
        <v>5992.7432565000008</v>
      </c>
      <c r="F8" s="6">
        <f>C8+E8</f>
        <v>23027.260756500003</v>
      </c>
      <c r="G8" s="8">
        <v>0</v>
      </c>
      <c r="H8" s="9">
        <f>G8*F8</f>
        <v>0</v>
      </c>
      <c r="I8" s="10">
        <f>(((19753.07-B8)/12)*13)*1.3518</f>
        <v>5900.1226049999996</v>
      </c>
      <c r="J8" s="11">
        <f>H8+I8*G8</f>
        <v>0</v>
      </c>
    </row>
    <row r="9" spans="1:14" x14ac:dyDescent="0.3">
      <c r="A9" s="2" t="s">
        <v>20</v>
      </c>
      <c r="B9" s="6">
        <v>16613.509999999998</v>
      </c>
      <c r="C9" s="6">
        <f t="shared" si="0"/>
        <v>17997.969166666666</v>
      </c>
      <c r="D9" s="7">
        <f t="shared" si="1"/>
        <v>0.3518</v>
      </c>
      <c r="E9" s="6">
        <f t="shared" si="2"/>
        <v>6331.6855528333326</v>
      </c>
      <c r="F9" s="6">
        <f t="shared" ref="F9:F11" si="3">C9+E9</f>
        <v>24329.654719499998</v>
      </c>
      <c r="G9" s="8">
        <v>0</v>
      </c>
      <c r="H9" s="9">
        <f t="shared" ref="H9:H11" si="4">G9*F9</f>
        <v>0</v>
      </c>
      <c r="I9" s="10">
        <f>(((20583.2307-B9)/12)*13)*1.3518</f>
        <v>5813.4574791150017</v>
      </c>
      <c r="J9" s="11">
        <f t="shared" ref="J9:J11" si="5">H9+I9*G9</f>
        <v>0</v>
      </c>
    </row>
    <row r="10" spans="1:14" x14ac:dyDescent="0.3">
      <c r="A10" s="2" t="s">
        <v>21</v>
      </c>
      <c r="B10" s="6">
        <v>18695.75</v>
      </c>
      <c r="C10" s="6">
        <f t="shared" si="0"/>
        <v>20253.729166666668</v>
      </c>
      <c r="D10" s="7">
        <f t="shared" si="1"/>
        <v>0.3518</v>
      </c>
      <c r="E10" s="6">
        <f t="shared" si="2"/>
        <v>7125.2619208333335</v>
      </c>
      <c r="F10" s="6">
        <f t="shared" si="3"/>
        <v>27378.991087500002</v>
      </c>
      <c r="G10" s="8">
        <v>0</v>
      </c>
      <c r="H10" s="9">
        <f t="shared" si="4"/>
        <v>0</v>
      </c>
      <c r="I10" s="10">
        <f>(((23138.75-B10)/12)*13)*1.3518</f>
        <v>6506.5513499999997</v>
      </c>
      <c r="J10" s="11">
        <f t="shared" si="5"/>
        <v>0</v>
      </c>
    </row>
    <row r="11" spans="1:14" x14ac:dyDescent="0.3">
      <c r="A11" s="2" t="s">
        <v>22</v>
      </c>
      <c r="B11" s="6">
        <v>20398.71</v>
      </c>
      <c r="C11" s="6">
        <f t="shared" si="0"/>
        <v>22098.602500000001</v>
      </c>
      <c r="D11" s="7">
        <f t="shared" si="1"/>
        <v>0.3518</v>
      </c>
      <c r="E11" s="6">
        <f t="shared" si="2"/>
        <v>7774.2883595000003</v>
      </c>
      <c r="F11" s="6">
        <f t="shared" si="3"/>
        <v>29872.890859500003</v>
      </c>
      <c r="G11" s="8">
        <v>0</v>
      </c>
      <c r="H11" s="9">
        <f t="shared" si="4"/>
        <v>0</v>
      </c>
      <c r="I11" s="10">
        <f>(((25114.11-B11)/12)*13)*1.3518</f>
        <v>6905.4675300000008</v>
      </c>
      <c r="J11" s="11">
        <f t="shared" si="5"/>
        <v>0</v>
      </c>
    </row>
    <row r="12" spans="1:14" x14ac:dyDescent="0.3">
      <c r="A12" s="49" t="s">
        <v>0</v>
      </c>
      <c r="B12" s="50"/>
      <c r="C12" s="50"/>
      <c r="D12" s="50"/>
      <c r="E12" s="50"/>
      <c r="F12" s="51"/>
      <c r="G12" s="13">
        <f>SUM(G8:G11)</f>
        <v>0</v>
      </c>
      <c r="H12" s="14">
        <f>SUM(H8:H11)</f>
        <v>0</v>
      </c>
      <c r="I12" s="9"/>
      <c r="J12" s="15">
        <f>SUM(J8:J11)</f>
        <v>0</v>
      </c>
      <c r="K12" s="16"/>
      <c r="L12" s="12"/>
    </row>
    <row r="13" spans="1:14" x14ac:dyDescent="0.3">
      <c r="B13" s="17"/>
      <c r="I13" s="12"/>
      <c r="J13" s="12"/>
      <c r="K13" s="12"/>
      <c r="L13" s="12"/>
    </row>
    <row r="14" spans="1:14" x14ac:dyDescent="0.3">
      <c r="A14" s="44" t="s">
        <v>29</v>
      </c>
      <c r="B14" s="44"/>
      <c r="C14" s="44"/>
      <c r="D14" s="44"/>
      <c r="F14" s="45" t="s">
        <v>17</v>
      </c>
      <c r="G14" s="45"/>
      <c r="H14" s="45"/>
      <c r="I14" s="45"/>
      <c r="J14" s="18">
        <f>D18-H12</f>
        <v>0</v>
      </c>
      <c r="N14" s="12"/>
    </row>
    <row r="15" spans="1:14" ht="12" customHeight="1" x14ac:dyDescent="0.3">
      <c r="A15" s="2" t="s">
        <v>6</v>
      </c>
      <c r="B15" s="19" t="s">
        <v>8</v>
      </c>
      <c r="C15" s="2" t="s">
        <v>7</v>
      </c>
      <c r="D15" s="2" t="s">
        <v>9</v>
      </c>
      <c r="F15" s="56" t="s">
        <v>71</v>
      </c>
      <c r="G15" s="57"/>
      <c r="H15" s="57"/>
      <c r="I15" s="58"/>
      <c r="J15" s="3">
        <v>0</v>
      </c>
    </row>
    <row r="16" spans="1:14" x14ac:dyDescent="0.3">
      <c r="A16" s="2" t="s">
        <v>26</v>
      </c>
      <c r="B16" s="3">
        <v>0</v>
      </c>
      <c r="C16" s="20">
        <v>1</v>
      </c>
      <c r="D16" s="9">
        <f t="shared" ref="D16:D17" si="6">C16*B16</f>
        <v>0</v>
      </c>
      <c r="F16" s="56" t="s">
        <v>70</v>
      </c>
      <c r="G16" s="57"/>
      <c r="H16" s="57"/>
      <c r="I16" s="58"/>
      <c r="J16" s="3">
        <v>0</v>
      </c>
    </row>
    <row r="17" spans="1:12" ht="12" customHeight="1" x14ac:dyDescent="0.3">
      <c r="A17" s="2" t="s">
        <v>27</v>
      </c>
      <c r="B17" s="3">
        <v>0</v>
      </c>
      <c r="C17" s="20">
        <v>1</v>
      </c>
      <c r="D17" s="9">
        <f t="shared" si="6"/>
        <v>0</v>
      </c>
      <c r="F17" s="49" t="s">
        <v>18</v>
      </c>
      <c r="G17" s="50"/>
      <c r="H17" s="50"/>
      <c r="I17" s="51"/>
      <c r="J17" s="21">
        <f>J4+H12+J15-J16</f>
        <v>0</v>
      </c>
    </row>
    <row r="18" spans="1:12" x14ac:dyDescent="0.3">
      <c r="A18" s="43" t="s">
        <v>0</v>
      </c>
      <c r="B18" s="43"/>
      <c r="C18" s="43"/>
      <c r="D18" s="14">
        <f>SUM(D16:D17)</f>
        <v>0</v>
      </c>
      <c r="F18" s="49" t="s">
        <v>16</v>
      </c>
      <c r="G18" s="50"/>
      <c r="H18" s="50"/>
      <c r="I18" s="51"/>
      <c r="J18" s="21">
        <f>D18-J12-J15+J16</f>
        <v>0</v>
      </c>
      <c r="K18" s="12"/>
      <c r="L18" s="12"/>
    </row>
    <row r="19" spans="1:12" ht="12" customHeight="1" x14ac:dyDescent="0.3">
      <c r="K19" s="12"/>
      <c r="L19" s="12"/>
    </row>
    <row r="20" spans="1:12" ht="12" customHeight="1" x14ac:dyDescent="0.3">
      <c r="A20" s="59" t="s">
        <v>15</v>
      </c>
      <c r="B20" s="59"/>
      <c r="C20" s="59"/>
      <c r="D20" s="59"/>
      <c r="E20" s="59"/>
      <c r="F20" s="59"/>
      <c r="G20" s="59"/>
      <c r="H20" s="59"/>
      <c r="I20" s="59"/>
      <c r="J20" s="59"/>
      <c r="K20" s="12"/>
      <c r="L20" s="12"/>
    </row>
    <row r="21" spans="1:12" ht="12" customHeight="1" x14ac:dyDescent="0.3">
      <c r="A21" s="55" t="s">
        <v>12</v>
      </c>
      <c r="B21" s="55"/>
      <c r="D21" s="12"/>
      <c r="E21" s="24"/>
      <c r="F21" s="24"/>
      <c r="G21" s="24"/>
      <c r="H21" s="24"/>
      <c r="I21" s="24"/>
      <c r="J21" s="24"/>
      <c r="K21" s="12"/>
      <c r="L21" s="12"/>
    </row>
    <row r="22" spans="1:12" x14ac:dyDescent="0.3">
      <c r="K22" s="12"/>
      <c r="L22" s="12"/>
    </row>
    <row r="23" spans="1:12" x14ac:dyDescent="0.3">
      <c r="G23" s="12"/>
      <c r="H23" s="12"/>
      <c r="K23" s="12"/>
      <c r="L23" s="12"/>
    </row>
    <row r="24" spans="1:12" x14ac:dyDescent="0.3">
      <c r="K24" s="12"/>
      <c r="L24" s="12"/>
    </row>
    <row r="25" spans="1:12" x14ac:dyDescent="0.3">
      <c r="K25" s="12"/>
      <c r="L25" s="12"/>
    </row>
    <row r="26" spans="1:12" x14ac:dyDescent="0.3">
      <c r="B26" s="22"/>
      <c r="K26" s="12"/>
      <c r="L26" s="12"/>
    </row>
    <row r="27" spans="1:12" x14ac:dyDescent="0.3">
      <c r="A27" s="23"/>
      <c r="K27" s="12"/>
      <c r="L27" s="12"/>
    </row>
    <row r="28" spans="1:12" x14ac:dyDescent="0.3">
      <c r="K28" s="12"/>
      <c r="L28" s="12"/>
    </row>
    <row r="29" spans="1:12" x14ac:dyDescent="0.3">
      <c r="K29" s="12"/>
      <c r="L29" s="12"/>
    </row>
    <row r="30" spans="1:12" x14ac:dyDescent="0.3">
      <c r="I30" s="12"/>
      <c r="J30" s="12"/>
      <c r="K30" s="12"/>
      <c r="L30" s="12"/>
    </row>
  </sheetData>
  <sheetProtection algorithmName="SHA-512" hashValue="mPllxKYqk2Py1o3i2UV3O7/vijdY1t8XhUQAXDWBGRETwaKyjycQKFJn3GLxLNshELjGH8xXJb0VcGNciPEqqg==" saltValue="1Pdfr04ZNWdb0IV1d8wwag==" spinCount="100000" sheet="1" objects="1" scenarios="1"/>
  <mergeCells count="17">
    <mergeCell ref="A21:B21"/>
    <mergeCell ref="F18:I18"/>
    <mergeCell ref="F4:I4"/>
    <mergeCell ref="F15:I15"/>
    <mergeCell ref="F16:I16"/>
    <mergeCell ref="A12:F12"/>
    <mergeCell ref="A20:J20"/>
    <mergeCell ref="A1:J1"/>
    <mergeCell ref="A18:C18"/>
    <mergeCell ref="A14:D14"/>
    <mergeCell ref="F14:I14"/>
    <mergeCell ref="A3:D3"/>
    <mergeCell ref="F17:I17"/>
    <mergeCell ref="A6:H6"/>
    <mergeCell ref="I6:J6"/>
    <mergeCell ref="A4:C4"/>
    <mergeCell ref="F3:J3"/>
  </mergeCells>
  <hyperlinks>
    <hyperlink ref="A21" r:id="rId1" xr:uid="{00000000-0004-0000-0000-000000000000}"/>
  </hyperlinks>
  <pageMargins left="0.25" right="0.25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spese personale</vt:lpstr>
      <vt:lpstr>limiti assunzioni</vt:lpstr>
      <vt:lpstr>'limiti assunzioni'!OLE_LINK1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2026-03-31T15:45:37Z</dcterms:modified>
</cp:coreProperties>
</file>