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1CC6BEC4-58B4-43D0-910A-838B980B4AB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limiti assunzioni" sheetId="5" r:id="rId1"/>
    <sheet name="spese personale" sheetId="7" r:id="rId2"/>
    <sheet name="grafico" sheetId="8" r:id="rId3"/>
    <sheet name="legenda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5" l="1"/>
  <c r="E12" i="7"/>
  <c r="D12" i="7"/>
  <c r="C12" i="7"/>
  <c r="D33" i="7"/>
  <c r="C33" i="7"/>
  <c r="E33" i="7"/>
  <c r="F33" i="7"/>
  <c r="D99" i="7"/>
  <c r="D98" i="7"/>
  <c r="D97" i="7"/>
  <c r="D96" i="7"/>
  <c r="D95" i="7"/>
  <c r="D94" i="7"/>
  <c r="D89" i="7"/>
  <c r="D88" i="7"/>
  <c r="D87" i="7"/>
  <c r="D86" i="7"/>
  <c r="D85" i="7"/>
  <c r="D84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6" i="5"/>
  <c r="D45" i="5"/>
  <c r="D44" i="5"/>
  <c r="D43" i="5"/>
  <c r="B68" i="7"/>
  <c r="C68" i="7" s="1"/>
  <c r="B67" i="7"/>
  <c r="C67" i="7" s="1"/>
  <c r="B61" i="7"/>
  <c r="C61" i="7" s="1"/>
  <c r="B60" i="7"/>
  <c r="C60" i="7" s="1"/>
  <c r="G69" i="7"/>
  <c r="B66" i="7"/>
  <c r="C66" i="7" s="1"/>
  <c r="B65" i="7"/>
  <c r="C65" i="7" s="1"/>
  <c r="B63" i="7"/>
  <c r="C63" i="7" s="1"/>
  <c r="B59" i="7"/>
  <c r="C59" i="7" s="1"/>
  <c r="B58" i="7"/>
  <c r="C58" i="7" s="1"/>
  <c r="B57" i="7"/>
  <c r="C57" i="7" s="1"/>
  <c r="B55" i="7"/>
  <c r="C55" i="7" s="1"/>
  <c r="B54" i="7"/>
  <c r="C54" i="7" s="1"/>
  <c r="B53" i="7"/>
  <c r="C53" i="7" s="1"/>
  <c r="B52" i="7"/>
  <c r="C52" i="7" s="1"/>
  <c r="B50" i="7"/>
  <c r="C50" i="7" s="1"/>
  <c r="B48" i="7"/>
  <c r="C48" i="7" s="1"/>
  <c r="B47" i="7"/>
  <c r="C47" i="7" s="1"/>
  <c r="B46" i="7"/>
  <c r="C46" i="7" s="1"/>
  <c r="B45" i="7"/>
  <c r="C45" i="7" s="1"/>
  <c r="B64" i="7"/>
  <c r="C64" i="7" s="1"/>
  <c r="B62" i="7"/>
  <c r="C62" i="7" s="1"/>
  <c r="B56" i="7"/>
  <c r="C56" i="7" s="1"/>
  <c r="B51" i="7"/>
  <c r="C51" i="7" s="1"/>
  <c r="B49" i="7"/>
  <c r="C49" i="7" s="1"/>
  <c r="B44" i="7"/>
  <c r="E34" i="7" l="1"/>
  <c r="E47" i="7"/>
  <c r="F47" i="7" s="1"/>
  <c r="H47" i="7" s="1"/>
  <c r="E68" i="7"/>
  <c r="F68" i="7" s="1"/>
  <c r="H68" i="7" s="1"/>
  <c r="E46" i="7"/>
  <c r="F46" i="7" s="1"/>
  <c r="H46" i="7" s="1"/>
  <c r="E61" i="7"/>
  <c r="F61" i="7" s="1"/>
  <c r="H61" i="7" s="1"/>
  <c r="E56" i="7"/>
  <c r="F56" i="7" s="1"/>
  <c r="H56" i="7" s="1"/>
  <c r="E48" i="7"/>
  <c r="F48" i="7" s="1"/>
  <c r="H48" i="7" s="1"/>
  <c r="E59" i="7"/>
  <c r="F59" i="7" s="1"/>
  <c r="H59" i="7" s="1"/>
  <c r="E50" i="7"/>
  <c r="F50" i="7" s="1"/>
  <c r="H50" i="7" s="1"/>
  <c r="E60" i="7"/>
  <c r="F60" i="7" s="1"/>
  <c r="H60" i="7" s="1"/>
  <c r="E64" i="7"/>
  <c r="F64" i="7" s="1"/>
  <c r="H64" i="7" s="1"/>
  <c r="E58" i="7"/>
  <c r="F58" i="7" s="1"/>
  <c r="H58" i="7" s="1"/>
  <c r="E52" i="7"/>
  <c r="F52" i="7" s="1"/>
  <c r="H52" i="7" s="1"/>
  <c r="E63" i="7"/>
  <c r="F63" i="7" s="1"/>
  <c r="H63" i="7" s="1"/>
  <c r="E67" i="7"/>
  <c r="F67" i="7" s="1"/>
  <c r="H67" i="7" s="1"/>
  <c r="E65" i="7"/>
  <c r="F65" i="7" s="1"/>
  <c r="H65" i="7" s="1"/>
  <c r="E54" i="7"/>
  <c r="F54" i="7" s="1"/>
  <c r="H54" i="7" s="1"/>
  <c r="E55" i="7"/>
  <c r="F55" i="7" s="1"/>
  <c r="H55" i="7" s="1"/>
  <c r="E45" i="7"/>
  <c r="F45" i="7" s="1"/>
  <c r="H45" i="7" s="1"/>
  <c r="E49" i="7"/>
  <c r="F49" i="7" s="1"/>
  <c r="H49" i="7" s="1"/>
  <c r="E53" i="7"/>
  <c r="F53" i="7" s="1"/>
  <c r="H53" i="7" s="1"/>
  <c r="E57" i="7"/>
  <c r="F57" i="7" s="1"/>
  <c r="H57" i="7" s="1"/>
  <c r="E62" i="7"/>
  <c r="F62" i="7" s="1"/>
  <c r="H62" i="7" s="1"/>
  <c r="E66" i="7"/>
  <c r="F66" i="7" s="1"/>
  <c r="H66" i="7" s="1"/>
  <c r="E51" i="7"/>
  <c r="F51" i="7" s="1"/>
  <c r="H51" i="7" s="1"/>
  <c r="C44" i="7"/>
  <c r="G100" i="7"/>
  <c r="C99" i="7"/>
  <c r="C98" i="7"/>
  <c r="C97" i="7"/>
  <c r="C96" i="7"/>
  <c r="C95" i="7"/>
  <c r="C94" i="7"/>
  <c r="G90" i="7"/>
  <c r="C89" i="7"/>
  <c r="C88" i="7"/>
  <c r="C87" i="7"/>
  <c r="C86" i="7"/>
  <c r="C85" i="7"/>
  <c r="C84" i="7"/>
  <c r="B3" i="8"/>
  <c r="B2" i="8"/>
  <c r="B5" i="8"/>
  <c r="E44" i="7" l="1"/>
  <c r="F44" i="7" s="1"/>
  <c r="H44" i="7" s="1"/>
  <c r="H69" i="7" s="1"/>
  <c r="E84" i="7"/>
  <c r="F84" i="7" s="1"/>
  <c r="H84" i="7" s="1"/>
  <c r="E87" i="7"/>
  <c r="F87" i="7" s="1"/>
  <c r="H87" i="7" s="1"/>
  <c r="E97" i="7"/>
  <c r="F97" i="7" s="1"/>
  <c r="H97" i="7" s="1"/>
  <c r="E94" i="7"/>
  <c r="F94" i="7" s="1"/>
  <c r="H94" i="7" s="1"/>
  <c r="E89" i="7"/>
  <c r="F89" i="7" s="1"/>
  <c r="H89" i="7" s="1"/>
  <c r="E99" i="7"/>
  <c r="F99" i="7" s="1"/>
  <c r="H99" i="7" s="1"/>
  <c r="E86" i="7"/>
  <c r="F86" i="7" s="1"/>
  <c r="H86" i="7" s="1"/>
  <c r="E96" i="7"/>
  <c r="F96" i="7" s="1"/>
  <c r="H96" i="7" s="1"/>
  <c r="E88" i="7"/>
  <c r="F88" i="7" s="1"/>
  <c r="H88" i="7" s="1"/>
  <c r="E98" i="7"/>
  <c r="F98" i="7" s="1"/>
  <c r="H98" i="7" s="1"/>
  <c r="E85" i="7"/>
  <c r="F85" i="7" s="1"/>
  <c r="H85" i="7" s="1"/>
  <c r="E95" i="7"/>
  <c r="F95" i="7" s="1"/>
  <c r="H95" i="7" s="1"/>
  <c r="H58" i="5"/>
  <c r="G47" i="5"/>
  <c r="H100" i="7" l="1"/>
  <c r="H90" i="7"/>
  <c r="D21" i="5"/>
  <c r="D23" i="5" s="1"/>
  <c r="C46" i="5"/>
  <c r="C45" i="5"/>
  <c r="C43" i="5"/>
  <c r="C44" i="5"/>
  <c r="H102" i="7" l="1"/>
  <c r="D24" i="5"/>
  <c r="D25" i="5" s="1"/>
  <c r="J23" i="5" s="1"/>
  <c r="J22" i="5"/>
  <c r="E43" i="5"/>
  <c r="F43" i="5" s="1"/>
  <c r="H43" i="5" s="1"/>
  <c r="E46" i="5"/>
  <c r="F46" i="5" s="1"/>
  <c r="H46" i="5" s="1"/>
  <c r="I46" i="5" s="1"/>
  <c r="E44" i="5"/>
  <c r="F44" i="5" s="1"/>
  <c r="H44" i="5" s="1"/>
  <c r="I44" i="5" s="1"/>
  <c r="E45" i="5"/>
  <c r="F45" i="5" s="1"/>
  <c r="H45" i="5" s="1"/>
  <c r="J24" i="5" l="1"/>
  <c r="I43" i="5"/>
  <c r="H47" i="5"/>
  <c r="F52" i="5" s="1"/>
  <c r="F50" i="5" l="1"/>
  <c r="F51" i="5" s="1"/>
  <c r="B4" i="8"/>
  <c r="F56" i="5"/>
  <c r="F58" i="5"/>
  <c r="F59" i="5" s="1"/>
  <c r="I45" i="5"/>
  <c r="I47" i="5" s="1"/>
  <c r="F57" i="5" l="1"/>
  <c r="B6" i="8"/>
  <c r="F53" i="5"/>
</calcChain>
</file>

<file path=xl/sharedStrings.xml><?xml version="1.0" encoding="utf-8"?>
<sst xmlns="http://schemas.openxmlformats.org/spreadsheetml/2006/main" count="201" uniqueCount="144">
  <si>
    <t>totale</t>
  </si>
  <si>
    <t>tabellare</t>
  </si>
  <si>
    <t>tredicesima</t>
  </si>
  <si>
    <t>assunzioni programmate</t>
  </si>
  <si>
    <t>media</t>
  </si>
  <si>
    <t>comuni per fasce demografiche</t>
  </si>
  <si>
    <t>meno di 1.000 abitanti</t>
  </si>
  <si>
    <t>da 1.000 a 1.999 abitanti</t>
  </si>
  <si>
    <t>da 2.000 a 2.999 abitanti</t>
  </si>
  <si>
    <t>da 3.000 a 4.999 abitanti</t>
  </si>
  <si>
    <t>da 5.000 a 9.999 abitanti</t>
  </si>
  <si>
    <t>da 10.000 a 59.999 abitanti</t>
  </si>
  <si>
    <t>da 60.000 a 249.999 abitanti</t>
  </si>
  <si>
    <t>da 250.000 a 1.499.999 abitanti</t>
  </si>
  <si>
    <t>con e oltre 1.500.000 abitanti</t>
  </si>
  <si>
    <t>valore soglia</t>
  </si>
  <si>
    <t>valori soglia di rientro per la maggiore spesa</t>
  </si>
  <si>
    <t>valore entrate correnti da rapportare</t>
  </si>
  <si>
    <t>www.carmignaniconsulenza.com</t>
  </si>
  <si>
    <t>eventuali altre spese di personale da aggiungere</t>
  </si>
  <si>
    <t>totali</t>
  </si>
  <si>
    <t>costo al lordo dell'IRAP</t>
  </si>
  <si>
    <t>oneri</t>
  </si>
  <si>
    <t>limite teorico spesa di personale lorda senza IRAP</t>
  </si>
  <si>
    <t>limite effettivo spesa di personale lorda senza IRAP</t>
  </si>
  <si>
    <t>nuove assunzioni da programmare per l'anno corrente calcolate sul costo personale lordo senza l'IRAP</t>
  </si>
  <si>
    <t>rapporto spesa personale su entrate correnti</t>
  </si>
  <si>
    <t>ricalcolo limite spesa di personale lorda senza IRAP</t>
  </si>
  <si>
    <t>spesa del personale lorda senza IRAP prevista anno corrente</t>
  </si>
  <si>
    <t>spesa del personale lorda senza IRAP prevista anno successivo</t>
  </si>
  <si>
    <t>spesa personale disponibile per assunzioni in deroga rispetto al limite calcolata all'anno di riferimento</t>
  </si>
  <si>
    <t>nuova spesa di personale lorda senza IRAP programmata rispetto l'anno di riferimento</t>
  </si>
  <si>
    <t>nuova spesa di personale lorda senza IRAP programmata rispetto l'anno corrente</t>
  </si>
  <si>
    <t>nuova spesa di personale lorda senza IRAP programmata rispetto l'anno successivo</t>
  </si>
  <si>
    <t>calcolo delle possibilità di spesa di personale rispetto i limiti previsti</t>
  </si>
  <si>
    <t>accertamenti entrate correnti triennio di riferimento</t>
  </si>
  <si>
    <t>N.B. in caso di percentuale intermedia occorre calcolare il nuovo obiettivo e il rapporto tra spesa personale e entrate correnti unicamente rispetto l'anno di riferimento</t>
  </si>
  <si>
    <t>margine teorico rispetto al limite di spesa di personale proiettato sull'anno corrente</t>
  </si>
  <si>
    <t>margine teorico rispetto al limite di spesa di personale proiettato sull'anno successivo</t>
  </si>
  <si>
    <t>fondo crediti dubbia esigibilità anno di riferimento</t>
  </si>
  <si>
    <t>*Ai fini della compilazione vanno inseriti i dati in tutte le celle di colore verde, le celle di colore rosso invece sono campi calcolati</t>
  </si>
  <si>
    <t>spesa del personale lorda senza IRAP anno di riferimento</t>
  </si>
  <si>
    <t>AREA OPERATORI</t>
  </si>
  <si>
    <t>AREA OPERATORI E.</t>
  </si>
  <si>
    <t>AREA ISTRUTTORI</t>
  </si>
  <si>
    <t>AREA FUNZIONARI E.Q.</t>
  </si>
  <si>
    <t>spesa di personale ai sensi dell'art. 1 c. 557 quater o 562 della L. 296/2006</t>
  </si>
  <si>
    <t>spesa turn over non utilizzato successivo all'anno preso a base di calcolo</t>
  </si>
  <si>
    <t>eventuali altre voci di spesa del personale da decurtare</t>
  </si>
  <si>
    <t>Spesa di personale ai sensi dell’art. 33 c. 2 del dl 34/2019</t>
  </si>
  <si>
    <t>Anni</t>
  </si>
  <si>
    <t>Spesa di personale</t>
  </si>
  <si>
    <t>Componenti escluse</t>
  </si>
  <si>
    <t>Arretrati contrattuali</t>
  </si>
  <si>
    <t>Spese di personale rimborsate</t>
  </si>
  <si>
    <t>Spese segretario rimborsate</t>
  </si>
  <si>
    <t>Incentivi tecnici</t>
  </si>
  <si>
    <t>Totali</t>
  </si>
  <si>
    <t>Rinnovi contrattuali 2018 e 2022</t>
  </si>
  <si>
    <t>Spesa obbligatoria catergorie protette</t>
  </si>
  <si>
    <t>Diritti di rogito</t>
  </si>
  <si>
    <t>Oneri previdenza integrativa</t>
  </si>
  <si>
    <t>Spesa di personale ai sensi dell’art. 1 c. 557 quater (o 562 per gli Enti sotto i 1.000 abitanti, anno di riferimento 2008) della L. 296/2006</t>
  </si>
  <si>
    <t>Complessiva Lorda</t>
  </si>
  <si>
    <t>Entrate correnti</t>
  </si>
  <si>
    <t xml:space="preserve">Spesa per assunzioni degli Enti virtuosi effettuate in deroga ai limiti della Legge Finanziaria </t>
  </si>
  <si>
    <t>Fondo crediti dubbia esigibilità dell'ultima annualità delle entrate considerate</t>
  </si>
  <si>
    <t>Spese assunzioni art. 208 c.d.s.</t>
  </si>
  <si>
    <t>IRAP</t>
  </si>
  <si>
    <t>Spesa di personale flessibile</t>
  </si>
  <si>
    <t>anno 2009</t>
  </si>
  <si>
    <t>anno corrente</t>
  </si>
  <si>
    <t>spesa di personale ai sensi dell'art. 33 c. 2 DL 34/2019</t>
  </si>
  <si>
    <t>area professionale</t>
  </si>
  <si>
    <t>oneri e IRAP</t>
  </si>
  <si>
    <t>costo lordo</t>
  </si>
  <si>
    <t>cessazioni</t>
  </si>
  <si>
    <t>Cessazioni verificatesi dal 2020 ad oggi</t>
  </si>
  <si>
    <t>categoria (area p.)</t>
  </si>
  <si>
    <t>A</t>
  </si>
  <si>
    <t>C</t>
  </si>
  <si>
    <t>B1</t>
  </si>
  <si>
    <t>B3</t>
  </si>
  <si>
    <t>D1</t>
  </si>
  <si>
    <t>D3</t>
  </si>
  <si>
    <t>Assunzioni in deroga effettuate dal 2020 ad oggi, solo per Enti virtuosi al dl 34/2019</t>
  </si>
  <si>
    <t>tabellare CCNL del  31.07.2009</t>
  </si>
  <si>
    <t xml:space="preserve">CALCOLO DIFFERENZIALE DEL COSTO TRA LE CESSAZIONI E LE ASSUNZIONI IN DEROGA ALLA LEGGE FINANZIARIA 296/2006 </t>
  </si>
  <si>
    <t>Differenza tra spesa assunzioni in deroga realizzate e cessazioni verificatesi da escludere nel calcolo del limite di spesa triennio 2011/2013 (o anno 2008)</t>
  </si>
  <si>
    <t>assunzioni</t>
  </si>
  <si>
    <t xml:space="preserve">www.carmignaniconsulenza.com </t>
  </si>
  <si>
    <t>assunzioni flessibili, art. 9 c. 28 del dl 78/2010</t>
  </si>
  <si>
    <t>Spese formazione e missioni</t>
  </si>
  <si>
    <t>differenza tabellare CCNL 2022 e 2009</t>
  </si>
  <si>
    <t>A1</t>
  </si>
  <si>
    <t>A2</t>
  </si>
  <si>
    <t>A3</t>
  </si>
  <si>
    <t>A4</t>
  </si>
  <si>
    <t>A5</t>
  </si>
  <si>
    <t>B2</t>
  </si>
  <si>
    <t>B4</t>
  </si>
  <si>
    <t>B5</t>
  </si>
  <si>
    <t>B6</t>
  </si>
  <si>
    <t>B7</t>
  </si>
  <si>
    <t>C1</t>
  </si>
  <si>
    <t>C2</t>
  </si>
  <si>
    <t>C3</t>
  </si>
  <si>
    <t>C4</t>
  </si>
  <si>
    <t>C5</t>
  </si>
  <si>
    <t>D2</t>
  </si>
  <si>
    <t>D4</t>
  </si>
  <si>
    <t>D5</t>
  </si>
  <si>
    <t>D6</t>
  </si>
  <si>
    <t>D7</t>
  </si>
  <si>
    <t>C6</t>
  </si>
  <si>
    <t xml:space="preserve">CALCOLO COSTO DEI RINNOVI CONTRATTUALI 2018 E 2022 IN DEROGA ALL'ART. 1 C. 557 E 562 DELLA L. 296/2006 </t>
  </si>
  <si>
    <t>personale</t>
  </si>
  <si>
    <t>Personale in servizio anno corrente</t>
  </si>
  <si>
    <t>Spese personale PNRR</t>
  </si>
  <si>
    <r>
      <t xml:space="preserve">2011 </t>
    </r>
    <r>
      <rPr>
        <b/>
        <i/>
        <sz val="9"/>
        <color theme="1"/>
        <rFont val="Calibri"/>
        <family val="2"/>
        <scheme val="minor"/>
      </rPr>
      <t>(o solo anno 2008)</t>
    </r>
  </si>
  <si>
    <t>Media</t>
  </si>
  <si>
    <t>spesa personale annualità di riferimento al netto componenti escluse - l. 296/2006</t>
  </si>
  <si>
    <t>spesa personale prevista anno corrente al netto componenti escluse - l. 296/2006</t>
  </si>
  <si>
    <t>limite spesa di personale lorda senza IRAP - dl 34/2019</t>
  </si>
  <si>
    <t>spesa del personale lorda senza IRAP prevista anno corrente - dl 34/2019</t>
  </si>
  <si>
    <t>nuova spesa di personale lorda senza IRAP programmata anno corrente - dl 34/2019</t>
  </si>
  <si>
    <t>calcolo del limite di spesa per soglia demografica</t>
  </si>
  <si>
    <t>verifica del rispetto del limite di spesa di personale</t>
  </si>
  <si>
    <t>spese per assunzioni flessibili anno 2009</t>
  </si>
  <si>
    <t>spese per assunzioni flessibili anno corrente</t>
  </si>
  <si>
    <t>verifica rispetto del limite</t>
  </si>
  <si>
    <t>spesa personale complessiva disponibile per nuove assunzioni a tempo indeterminato in deroga</t>
  </si>
  <si>
    <t>margine per nuova spesa di personale ancora disponibile rispetto al limite dell'anno di riferimento</t>
  </si>
  <si>
    <t>limite rapporto spesa personale su entrate correnti</t>
  </si>
  <si>
    <t>proiezioni teoriche non vincolanti del rispetto del limite della spesa di personale sulle annualità successive</t>
  </si>
  <si>
    <t>costo assunzioni al netto dell'IRAP</t>
  </si>
  <si>
    <t>limite spesa personale lorda annualità di riferimento</t>
  </si>
  <si>
    <t>spesa personale lorda prevista anno corrente</t>
  </si>
  <si>
    <t>ISTRUZIONI PER LA COMPILAZIONE DELL'APPLICAZIONE</t>
  </si>
  <si>
    <t>2. Ai fini della compilazione dell'applicazione, il foglio "spese di personale" serve per calcolare i valori delle spese di personale al netto delle componenti escluse. Mentre il foglio "limiti assunzioni" serve per verificare il rispetto dei limiti di spesa di personale e programmare le nuove assunzioni di personale.</t>
  </si>
  <si>
    <t>1. Ai fini della compilazione dei fogli dell'applicazione, vanno inseriti i dati in tutte le celle di colore verde, le celle di colore rosso invece sono campi calcolati e preimpostati.</t>
  </si>
  <si>
    <t>CALCOLO DEL RISPETTO DEI LIMITI DI SPESA  DI PERSONALE PER L'ANNUALITA' 2026 DEL COMUNE DI  _________________________</t>
  </si>
  <si>
    <t>CALCOLO DEI DATI RELATIVI ALLE SPESE DI PERSONALE PER L'ANNUALITA' 2026 DEL COMUNE DI _____________________</t>
  </si>
  <si>
    <t>DATI RELATIVI ALLA SPESA DI PERSONALE ANNUALITA' 2026 DEL COMUNE DI 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</si>
</sst>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u/>
      <sz val="9"/>
      <color theme="10"/>
      <name val="Calibri"/>
      <family val="2"/>
      <scheme val="minor"/>
    </font>
    <font>
      <b/>
      <sz val="9"/>
      <color indexed="8"/>
      <name val="Calibri"/>
      <family val="2"/>
      <charset val="1"/>
    </font>
    <font>
      <i/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i/>
      <sz val="9"/>
      <color indexed="8"/>
      <name val="Calibri"/>
      <family val="2"/>
    </font>
    <font>
      <i/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indexed="8"/>
      <name val="Calibri"/>
      <family val="2"/>
    </font>
    <font>
      <i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</patternFill>
    </fill>
    <fill>
      <patternFill patternType="solid">
        <fgColor indexed="10"/>
        <bgColor indexed="6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4" fillId="4" borderId="5" applyNumberFormat="0" applyAlignment="0" applyProtection="0"/>
    <xf numFmtId="0" fontId="5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</cellStyleXfs>
  <cellXfs count="123">
    <xf numFmtId="0" fontId="0" fillId="0" borderId="0" xfId="0"/>
    <xf numFmtId="0" fontId="7" fillId="0" borderId="0" xfId="0" applyFont="1" applyAlignment="1">
      <alignment horizontal="left" vertical="top" wrapText="1"/>
    </xf>
    <xf numFmtId="44" fontId="7" fillId="2" borderId="1" xfId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left" vertical="top" wrapText="1"/>
    </xf>
    <xf numFmtId="44" fontId="7" fillId="0" borderId="0" xfId="0" applyNumberFormat="1" applyFont="1" applyAlignment="1">
      <alignment horizontal="left" vertical="top" wrapText="1"/>
    </xf>
    <xf numFmtId="10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4" fontId="6" fillId="3" borderId="1" xfId="0" applyNumberFormat="1" applyFont="1" applyFill="1" applyBorder="1" applyAlignment="1">
      <alignment horizontal="left" vertical="top" wrapText="1"/>
    </xf>
    <xf numFmtId="44" fontId="7" fillId="3" borderId="1" xfId="1" applyFont="1" applyFill="1" applyBorder="1" applyAlignment="1" applyProtection="1">
      <alignment horizontal="left" vertical="top" wrapText="1"/>
    </xf>
    <xf numFmtId="10" fontId="7" fillId="2" borderId="1" xfId="2" applyNumberFormat="1" applyFont="1" applyFill="1" applyBorder="1" applyAlignment="1" applyProtection="1">
      <alignment horizontal="left" vertical="top" wrapText="1"/>
      <protection locked="0"/>
    </xf>
    <xf numFmtId="44" fontId="8" fillId="3" borderId="1" xfId="1" applyFont="1" applyFill="1" applyBorder="1" applyAlignment="1" applyProtection="1">
      <alignment horizontal="left" vertical="top" wrapText="1"/>
    </xf>
    <xf numFmtId="10" fontId="9" fillId="3" borderId="1" xfId="2" applyNumberFormat="1" applyFont="1" applyFill="1" applyBorder="1" applyAlignment="1" applyProtection="1">
      <alignment horizontal="left" vertical="top" wrapText="1"/>
    </xf>
    <xf numFmtId="44" fontId="6" fillId="3" borderId="1" xfId="1" applyFont="1" applyFill="1" applyBorder="1" applyAlignment="1" applyProtection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4" fontId="7" fillId="0" borderId="1" xfId="1" applyFont="1" applyBorder="1" applyAlignment="1">
      <alignment horizontal="left" vertical="top" wrapText="1"/>
    </xf>
    <xf numFmtId="10" fontId="7" fillId="0" borderId="1" xfId="2" applyNumberFormat="1" applyFont="1" applyBorder="1" applyAlignment="1">
      <alignment horizontal="left" vertical="top" wrapText="1"/>
    </xf>
    <xf numFmtId="164" fontId="9" fillId="2" borderId="1" xfId="3" applyFont="1" applyFill="1" applyBorder="1" applyAlignment="1" applyProtection="1">
      <alignment horizontal="left" vertical="top" wrapText="1"/>
      <protection locked="0"/>
    </xf>
    <xf numFmtId="44" fontId="7" fillId="0" borderId="1" xfId="0" applyNumberFormat="1" applyFont="1" applyBorder="1" applyAlignment="1">
      <alignment horizontal="left" vertical="top" wrapText="1"/>
    </xf>
    <xf numFmtId="44" fontId="8" fillId="0" borderId="1" xfId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left" vertical="top" wrapText="1"/>
    </xf>
    <xf numFmtId="44" fontId="9" fillId="0" borderId="0" xfId="0" applyNumberFormat="1" applyFont="1" applyAlignment="1">
      <alignment horizontal="left" vertical="top" wrapText="1"/>
    </xf>
    <xf numFmtId="165" fontId="7" fillId="0" borderId="0" xfId="2" applyNumberFormat="1" applyFont="1" applyAlignment="1">
      <alignment horizontal="left" vertical="top" wrapText="1"/>
    </xf>
    <xf numFmtId="44" fontId="7" fillId="0" borderId="0" xfId="1" applyFont="1" applyAlignment="1">
      <alignment horizontal="left" vertical="top" wrapText="1"/>
    </xf>
    <xf numFmtId="44" fontId="12" fillId="5" borderId="6" xfId="1" applyFont="1" applyFill="1" applyBorder="1" applyAlignment="1" applyProtection="1">
      <alignment horizontal="left" vertical="top" wrapText="1"/>
    </xf>
    <xf numFmtId="0" fontId="11" fillId="0" borderId="0" xfId="0" applyFont="1" applyAlignment="1">
      <alignment horizontal="left" vertical="top" wrapText="1"/>
    </xf>
    <xf numFmtId="10" fontId="7" fillId="0" borderId="0" xfId="2" applyNumberFormat="1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44" fontId="3" fillId="0" borderId="1" xfId="0" applyNumberFormat="1" applyFont="1" applyBorder="1"/>
    <xf numFmtId="44" fontId="14" fillId="5" borderId="7" xfId="1" applyFont="1" applyFill="1" applyBorder="1" applyAlignment="1" applyProtection="1">
      <alignment horizontal="left" vertical="top" wrapText="1"/>
    </xf>
    <xf numFmtId="44" fontId="14" fillId="5" borderId="6" xfId="1" applyFont="1" applyFill="1" applyBorder="1" applyAlignment="1" applyProtection="1">
      <alignment horizontal="left" vertical="top" wrapText="1"/>
    </xf>
    <xf numFmtId="44" fontId="7" fillId="0" borderId="1" xfId="1" applyFont="1" applyBorder="1" applyAlignment="1" applyProtection="1">
      <alignment horizontal="left" vertical="top" wrapText="1"/>
    </xf>
    <xf numFmtId="10" fontId="7" fillId="0" borderId="1" xfId="2" applyNumberFormat="1" applyFont="1" applyBorder="1" applyAlignment="1" applyProtection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164" fontId="6" fillId="3" borderId="1" xfId="0" applyNumberFormat="1" applyFont="1" applyFill="1" applyBorder="1" applyAlignment="1">
      <alignment horizontal="left" vertical="top" wrapText="1"/>
    </xf>
    <xf numFmtId="164" fontId="6" fillId="2" borderId="1" xfId="3" applyFont="1" applyFill="1" applyBorder="1" applyAlignment="1" applyProtection="1">
      <alignment horizontal="left" vertical="top" wrapText="1"/>
      <protection locked="0"/>
    </xf>
    <xf numFmtId="0" fontId="7" fillId="0" borderId="0" xfId="0" applyFont="1"/>
    <xf numFmtId="0" fontId="6" fillId="2" borderId="1" xfId="0" applyFont="1" applyFill="1" applyBorder="1" applyAlignment="1" applyProtection="1">
      <alignment horizontal="left" vertical="top"/>
      <protection locked="0"/>
    </xf>
    <xf numFmtId="0" fontId="7" fillId="0" borderId="1" xfId="0" applyFont="1" applyBorder="1" applyAlignment="1">
      <alignment horizontal="left" vertical="top"/>
    </xf>
    <xf numFmtId="44" fontId="7" fillId="2" borderId="1" xfId="1" applyFont="1" applyFill="1" applyBorder="1" applyAlignment="1" applyProtection="1">
      <alignment horizontal="left" vertical="top"/>
      <protection locked="0"/>
    </xf>
    <xf numFmtId="44" fontId="6" fillId="3" borderId="1" xfId="1" applyFont="1" applyFill="1" applyBorder="1" applyAlignment="1">
      <alignment horizontal="left" vertical="top"/>
    </xf>
    <xf numFmtId="0" fontId="6" fillId="2" borderId="1" xfId="3" applyNumberFormat="1" applyFont="1" applyFill="1" applyBorder="1" applyAlignment="1" applyProtection="1">
      <alignment horizontal="left" vertical="top"/>
      <protection locked="0"/>
    </xf>
    <xf numFmtId="44" fontId="7" fillId="2" borderId="1" xfId="1" applyFont="1" applyFill="1" applyBorder="1" applyAlignment="1" applyProtection="1">
      <alignment vertical="top"/>
      <protection locked="0"/>
    </xf>
    <xf numFmtId="0" fontId="7" fillId="0" borderId="2" xfId="0" applyFont="1" applyBorder="1" applyAlignment="1">
      <alignment horizontal="left" vertical="top"/>
    </xf>
    <xf numFmtId="0" fontId="7" fillId="0" borderId="1" xfId="0" applyFont="1" applyBorder="1"/>
    <xf numFmtId="44" fontId="6" fillId="3" borderId="1" xfId="1" applyFont="1" applyFill="1" applyBorder="1" applyProtection="1"/>
    <xf numFmtId="0" fontId="15" fillId="0" borderId="0" xfId="4" applyFont="1"/>
    <xf numFmtId="8" fontId="7" fillId="2" borderId="1" xfId="1" applyNumberFormat="1" applyFont="1" applyFill="1" applyBorder="1" applyAlignment="1" applyProtection="1">
      <alignment horizontal="left" vertical="top"/>
      <protection locked="0"/>
    </xf>
    <xf numFmtId="44" fontId="8" fillId="2" borderId="1" xfId="1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vertical="top" wrapText="1"/>
    </xf>
    <xf numFmtId="10" fontId="20" fillId="9" borderId="1" xfId="9" applyNumberFormat="1" applyFont="1" applyBorder="1" applyAlignment="1" applyProtection="1">
      <alignment horizontal="left" vertical="top" wrapText="1"/>
    </xf>
    <xf numFmtId="44" fontId="20" fillId="9" borderId="6" xfId="9" applyNumberFormat="1" applyFont="1" applyBorder="1" applyAlignment="1" applyProtection="1">
      <alignment horizontal="left" vertical="top" wrapText="1"/>
    </xf>
    <xf numFmtId="44" fontId="8" fillId="3" borderId="1" xfId="0" applyNumberFormat="1" applyFont="1" applyFill="1" applyBorder="1" applyAlignment="1">
      <alignment horizontal="left" vertical="top" wrapText="1"/>
    </xf>
    <xf numFmtId="44" fontId="9" fillId="3" borderId="1" xfId="0" applyNumberFormat="1" applyFont="1" applyFill="1" applyBorder="1" applyAlignment="1">
      <alignment horizontal="left" vertical="top" wrapText="1"/>
    </xf>
    <xf numFmtId="44" fontId="20" fillId="11" borderId="1" xfId="11" applyNumberFormat="1" applyFont="1" applyBorder="1" applyAlignment="1" applyProtection="1">
      <alignment horizontal="left" vertical="top" wrapText="1"/>
    </xf>
    <xf numFmtId="0" fontId="22" fillId="0" borderId="0" xfId="0" applyFont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10" fillId="0" borderId="0" xfId="4" applyFont="1" applyAlignment="1">
      <alignment horizontal="left" vertical="top" wrapText="1"/>
    </xf>
    <xf numFmtId="0" fontId="17" fillId="10" borderId="1" xfId="1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20" fillId="9" borderId="2" xfId="9" applyFont="1" applyBorder="1" applyAlignment="1">
      <alignment horizontal="left" vertical="top" wrapText="1"/>
    </xf>
    <xf numFmtId="0" fontId="20" fillId="9" borderId="4" xfId="9" applyFont="1" applyBorder="1" applyAlignment="1">
      <alignment horizontal="left" vertical="top" wrapText="1"/>
    </xf>
    <xf numFmtId="0" fontId="20" fillId="9" borderId="3" xfId="9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7" borderId="1" xfId="0" applyFont="1" applyFill="1" applyBorder="1" applyAlignment="1">
      <alignment horizontal="center" vertical="top" wrapText="1"/>
    </xf>
    <xf numFmtId="0" fontId="17" fillId="8" borderId="0" xfId="8" applyFont="1" applyAlignment="1" applyProtection="1">
      <alignment horizontal="center" vertical="top" wrapText="1"/>
      <protection locked="0"/>
    </xf>
    <xf numFmtId="0" fontId="6" fillId="7" borderId="2" xfId="0" applyFont="1" applyFill="1" applyBorder="1" applyAlignment="1">
      <alignment horizontal="left" vertical="top" wrapText="1"/>
    </xf>
    <xf numFmtId="0" fontId="6" fillId="7" borderId="3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19" fillId="10" borderId="1" xfId="10" applyFont="1" applyBorder="1" applyAlignment="1">
      <alignment horizontal="center" vertical="top" wrapText="1"/>
    </xf>
    <xf numFmtId="0" fontId="20" fillId="11" borderId="2" xfId="11" applyFont="1" applyBorder="1" applyAlignment="1">
      <alignment horizontal="left" vertical="top" wrapText="1"/>
    </xf>
    <xf numFmtId="0" fontId="20" fillId="11" borderId="4" xfId="11" applyFont="1" applyBorder="1" applyAlignment="1">
      <alignment horizontal="left" vertical="top" wrapText="1"/>
    </xf>
    <xf numFmtId="0" fontId="20" fillId="11" borderId="3" xfId="11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9" fillId="7" borderId="2" xfId="0" applyFont="1" applyFill="1" applyBorder="1" applyAlignment="1">
      <alignment horizontal="center" vertical="top" wrapText="1"/>
    </xf>
    <xf numFmtId="0" fontId="9" fillId="7" borderId="4" xfId="0" applyFont="1" applyFill="1" applyBorder="1" applyAlignment="1">
      <alignment horizontal="center" vertical="top" wrapText="1"/>
    </xf>
    <xf numFmtId="0" fontId="9" fillId="7" borderId="3" xfId="0" applyFont="1" applyFill="1" applyBorder="1" applyAlignment="1">
      <alignment horizontal="center" vertical="top" wrapText="1"/>
    </xf>
    <xf numFmtId="0" fontId="6" fillId="7" borderId="2" xfId="0" applyFont="1" applyFill="1" applyBorder="1" applyAlignment="1">
      <alignment horizontal="center" vertical="top" wrapText="1"/>
    </xf>
    <xf numFmtId="0" fontId="6" fillId="7" borderId="4" xfId="0" applyFont="1" applyFill="1" applyBorder="1" applyAlignment="1">
      <alignment horizontal="center" vertical="top" wrapText="1"/>
    </xf>
    <xf numFmtId="0" fontId="6" fillId="7" borderId="3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20" fillId="9" borderId="6" xfId="9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4" fontId="6" fillId="3" borderId="1" xfId="1" applyFont="1" applyFill="1" applyBorder="1" applyAlignment="1">
      <alignment horizontal="left" vertical="top" wrapText="1"/>
    </xf>
    <xf numFmtId="44" fontId="7" fillId="2" borderId="1" xfId="1" applyFont="1" applyFill="1" applyBorder="1" applyAlignment="1" applyProtection="1">
      <alignment horizontal="left" vertical="top" wrapText="1"/>
      <protection locked="0"/>
    </xf>
    <xf numFmtId="0" fontId="19" fillId="10" borderId="2" xfId="10" applyFont="1" applyBorder="1" applyAlignment="1">
      <alignment horizontal="center" vertical="top"/>
    </xf>
    <xf numFmtId="0" fontId="19" fillId="10" borderId="4" xfId="10" applyFont="1" applyBorder="1" applyAlignment="1">
      <alignment horizontal="center" vertical="top"/>
    </xf>
    <xf numFmtId="0" fontId="19" fillId="10" borderId="3" xfId="10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17" fillId="8" borderId="0" xfId="8" applyFont="1" applyAlignment="1" applyProtection="1">
      <alignment horizontal="center"/>
      <protection locked="0"/>
    </xf>
    <xf numFmtId="0" fontId="6" fillId="6" borderId="2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center" vertical="top" wrapText="1"/>
    </xf>
    <xf numFmtId="0" fontId="19" fillId="11" borderId="0" xfId="11" applyFont="1" applyAlignment="1">
      <alignment horizontal="center" vertical="top"/>
    </xf>
    <xf numFmtId="0" fontId="6" fillId="6" borderId="3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/>
    </xf>
    <xf numFmtId="44" fontId="6" fillId="3" borderId="1" xfId="1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19" fillId="10" borderId="1" xfId="1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0" fontId="17" fillId="8" borderId="11" xfId="8" applyFont="1" applyBorder="1" applyAlignment="1" applyProtection="1">
      <alignment horizontal="center"/>
      <protection locked="0"/>
    </xf>
    <xf numFmtId="0" fontId="22" fillId="0" borderId="1" xfId="0" applyFont="1" applyBorder="1" applyAlignment="1">
      <alignment horizontal="left" vertical="top" wrapText="1"/>
    </xf>
    <xf numFmtId="0" fontId="13" fillId="0" borderId="0" xfId="0" applyFont="1" applyAlignment="1">
      <alignment horizontal="center"/>
    </xf>
  </cellXfs>
  <cellStyles count="12">
    <cellStyle name="Calcolo 2" xfId="6" xr:uid="{00000000-0005-0000-0000-000000000000}"/>
    <cellStyle name="Collegamento ipertestuale" xfId="4" builtinId="8"/>
    <cellStyle name="Collegamento ipertestuale 2" xfId="7" xr:uid="{00000000-0005-0000-0000-000002000000}"/>
    <cellStyle name="Colore 1" xfId="8" builtinId="29"/>
    <cellStyle name="Colore 4" xfId="9" builtinId="41"/>
    <cellStyle name="Colore 5" xfId="10" builtinId="45"/>
    <cellStyle name="Colore 6" xfId="11" builtinId="49"/>
    <cellStyle name="Migliaia" xfId="3" builtinId="3"/>
    <cellStyle name="Normale" xfId="0" builtinId="0"/>
    <cellStyle name="Normale 2" xfId="5" xr:uid="{00000000-0005-0000-0000-000005000000}"/>
    <cellStyle name="Percentuale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Rappresentazione grafica del rispetto dei</a:t>
            </a:r>
            <a:r>
              <a:rPr lang="it-IT" baseline="0"/>
              <a:t> </a:t>
            </a:r>
            <a:r>
              <a:rPr lang="it-IT"/>
              <a:t>limiti annuali di spesa di personale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8B0-4308-971A-EFD7BC6295BE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08B0-4308-971A-EFD7BC6295B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grafico!$A$2:$A$6</c:f>
              <c:strCache>
                <c:ptCount val="5"/>
                <c:pt idx="0">
                  <c:v>spesa personale annualità di riferimento al netto componenti escluse - l. 296/2006</c:v>
                </c:pt>
                <c:pt idx="1">
                  <c:v>spesa personale prevista anno corrente al netto componenti escluse - l. 296/2006</c:v>
                </c:pt>
                <c:pt idx="2">
                  <c:v>limite spesa di personale lorda senza IRAP - dl 34/2019</c:v>
                </c:pt>
                <c:pt idx="3">
                  <c:v>spesa del personale lorda senza IRAP prevista anno corrente - dl 34/2019</c:v>
                </c:pt>
                <c:pt idx="4">
                  <c:v>nuova spesa di personale lorda senza IRAP programmata anno corrente - dl 34/2019</c:v>
                </c:pt>
              </c:strCache>
            </c:strRef>
          </c:cat>
          <c:val>
            <c:numRef>
              <c:f>grafico!$B$2:$B$6</c:f>
              <c:numCache>
                <c:formatCode>_("€"* #,##0.00_);_("€"* \(#,##0.00\);_("€"*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B0-4308-971A-EFD7BC629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76633231"/>
        <c:axId val="776632271"/>
        <c:axId val="0"/>
      </c:bar3DChart>
      <c:catAx>
        <c:axId val="776633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76632271"/>
        <c:crosses val="autoZero"/>
        <c:auto val="1"/>
        <c:lblAlgn val="ctr"/>
        <c:lblOffset val="100"/>
        <c:noMultiLvlLbl val="0"/>
      </c:catAx>
      <c:valAx>
        <c:axId val="776632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766332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7621</xdr:colOff>
      <xdr:row>6</xdr:row>
      <xdr:rowOff>106681</xdr:rowOff>
    </xdr:from>
    <xdr:to>
      <xdr:col>1</xdr:col>
      <xdr:colOff>1258956</xdr:colOff>
      <xdr:row>31</xdr:row>
      <xdr:rowOff>165653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16CCFF1-7A6C-F1DD-0986-4463FE7AD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armignaniconsulenza.com/" TargetMode="External"/><Relationship Id="rId1" Type="http://schemas.openxmlformats.org/officeDocument/2006/relationships/hyperlink" Target="http://www.carmignaniconsulenza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armignaniconsulenza.com/" TargetMode="External"/><Relationship Id="rId2" Type="http://schemas.openxmlformats.org/officeDocument/2006/relationships/hyperlink" Target="http://www.carmignaniconsulenza.com/" TargetMode="External"/><Relationship Id="rId1" Type="http://schemas.openxmlformats.org/officeDocument/2006/relationships/hyperlink" Target="http://www.carmignaniconsulenza.com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armignaniconsulenza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armignaniconsulenz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3"/>
  <sheetViews>
    <sheetView tabSelected="1" zoomScale="130" zoomScaleNormal="130" workbookViewId="0">
      <selection activeCell="D7" sqref="D7"/>
    </sheetView>
  </sheetViews>
  <sheetFormatPr defaultColWidth="8.88671875" defaultRowHeight="12" x14ac:dyDescent="0.3"/>
  <cols>
    <col min="1" max="1" width="16.88671875" style="1" customWidth="1"/>
    <col min="2" max="3" width="15" style="1" customWidth="1"/>
    <col min="4" max="4" width="14.88671875" style="1" customWidth="1"/>
    <col min="5" max="5" width="13.6640625" style="1" customWidth="1"/>
    <col min="6" max="6" width="13.33203125" style="1" customWidth="1"/>
    <col min="7" max="7" width="12.33203125" style="1" customWidth="1"/>
    <col min="8" max="8" width="13.33203125" style="1" customWidth="1"/>
    <col min="9" max="9" width="13.5546875" style="1" customWidth="1"/>
    <col min="10" max="10" width="13.6640625" style="1" customWidth="1"/>
    <col min="11" max="11" width="11.5546875" style="1" bestFit="1" customWidth="1"/>
    <col min="12" max="12" width="20.88671875" style="1" customWidth="1"/>
    <col min="13" max="13" width="9.6640625" style="1" bestFit="1" customWidth="1"/>
    <col min="14" max="16384" width="8.88671875" style="1"/>
  </cols>
  <sheetData>
    <row r="1" spans="1:12" ht="14.4" x14ac:dyDescent="0.3">
      <c r="A1" s="70" t="s">
        <v>141</v>
      </c>
      <c r="B1" s="70"/>
      <c r="C1" s="70"/>
      <c r="D1" s="70"/>
      <c r="E1" s="70"/>
      <c r="F1" s="70"/>
      <c r="G1" s="70"/>
      <c r="H1" s="70"/>
      <c r="I1" s="70"/>
      <c r="J1" s="70"/>
    </row>
    <row r="3" spans="1:12" ht="13.8" x14ac:dyDescent="0.3">
      <c r="A3" s="79" t="s">
        <v>72</v>
      </c>
      <c r="B3" s="79"/>
      <c r="C3" s="79"/>
      <c r="D3" s="79"/>
      <c r="F3" s="79" t="s">
        <v>46</v>
      </c>
      <c r="G3" s="79"/>
      <c r="H3" s="79"/>
      <c r="I3" s="79"/>
      <c r="J3" s="79"/>
    </row>
    <row r="4" spans="1:12" x14ac:dyDescent="0.3">
      <c r="A4" s="73" t="s">
        <v>41</v>
      </c>
      <c r="B4" s="75"/>
      <c r="C4" s="74"/>
      <c r="D4" s="2">
        <v>0</v>
      </c>
      <c r="F4" s="73" t="s">
        <v>136</v>
      </c>
      <c r="G4" s="75"/>
      <c r="H4" s="75"/>
      <c r="I4" s="74"/>
      <c r="J4" s="2">
        <v>0</v>
      </c>
    </row>
    <row r="5" spans="1:12" x14ac:dyDescent="0.3">
      <c r="A5" s="76" t="s">
        <v>28</v>
      </c>
      <c r="B5" s="77"/>
      <c r="C5" s="78"/>
      <c r="D5" s="50">
        <v>0</v>
      </c>
      <c r="F5" s="73" t="s">
        <v>137</v>
      </c>
      <c r="G5" s="75"/>
      <c r="H5" s="75"/>
      <c r="I5" s="74"/>
      <c r="J5" s="2">
        <v>0</v>
      </c>
    </row>
    <row r="6" spans="1:12" x14ac:dyDescent="0.3">
      <c r="A6" s="76" t="s">
        <v>29</v>
      </c>
      <c r="B6" s="77"/>
      <c r="C6" s="78"/>
      <c r="D6" s="50">
        <v>0</v>
      </c>
      <c r="F6" s="80" t="s">
        <v>127</v>
      </c>
      <c r="G6" s="81"/>
      <c r="H6" s="81"/>
      <c r="I6" s="82"/>
      <c r="J6" s="56">
        <f>J4-J5</f>
        <v>0</v>
      </c>
    </row>
    <row r="8" spans="1:12" x14ac:dyDescent="0.3">
      <c r="A8" s="71" t="s">
        <v>5</v>
      </c>
      <c r="B8" s="72"/>
      <c r="C8" s="35" t="s">
        <v>15</v>
      </c>
      <c r="D8" s="4"/>
      <c r="E8" s="4"/>
      <c r="F8" s="4"/>
      <c r="G8" s="69" t="s">
        <v>16</v>
      </c>
      <c r="H8" s="69"/>
      <c r="I8" s="69"/>
      <c r="J8" s="69"/>
      <c r="K8" s="4"/>
      <c r="L8" s="4"/>
    </row>
    <row r="9" spans="1:12" x14ac:dyDescent="0.3">
      <c r="A9" s="73" t="s">
        <v>6</v>
      </c>
      <c r="B9" s="74"/>
      <c r="C9" s="5">
        <v>0.29499999999999998</v>
      </c>
      <c r="D9" s="4"/>
      <c r="E9" s="4"/>
      <c r="F9" s="4"/>
      <c r="G9" s="58" t="s">
        <v>5</v>
      </c>
      <c r="H9" s="58"/>
      <c r="I9" s="58"/>
      <c r="J9" s="6" t="s">
        <v>15</v>
      </c>
      <c r="K9" s="4"/>
      <c r="L9" s="4"/>
    </row>
    <row r="10" spans="1:12" x14ac:dyDescent="0.3">
      <c r="A10" s="73" t="s">
        <v>7</v>
      </c>
      <c r="B10" s="74"/>
      <c r="C10" s="5">
        <v>0.28599999999999998</v>
      </c>
      <c r="D10" s="4"/>
      <c r="E10" s="4"/>
      <c r="F10" s="4"/>
      <c r="G10" s="58" t="s">
        <v>6</v>
      </c>
      <c r="H10" s="58"/>
      <c r="I10" s="58"/>
      <c r="J10" s="5">
        <v>0.33500000000000002</v>
      </c>
      <c r="K10" s="4"/>
      <c r="L10" s="4"/>
    </row>
    <row r="11" spans="1:12" x14ac:dyDescent="0.3">
      <c r="A11" s="73" t="s">
        <v>8</v>
      </c>
      <c r="B11" s="74"/>
      <c r="C11" s="5">
        <v>0.27600000000000002</v>
      </c>
      <c r="D11" s="4"/>
      <c r="E11" s="4"/>
      <c r="F11" s="4"/>
      <c r="G11" s="58" t="s">
        <v>7</v>
      </c>
      <c r="H11" s="58"/>
      <c r="I11" s="58"/>
      <c r="J11" s="5">
        <v>0.32600000000000001</v>
      </c>
      <c r="K11" s="4"/>
      <c r="L11" s="4"/>
    </row>
    <row r="12" spans="1:12" x14ac:dyDescent="0.3">
      <c r="A12" s="73" t="s">
        <v>9</v>
      </c>
      <c r="B12" s="74"/>
      <c r="C12" s="5">
        <v>0.27200000000000002</v>
      </c>
      <c r="D12" s="4"/>
      <c r="E12" s="4"/>
      <c r="F12" s="4"/>
      <c r="G12" s="58" t="s">
        <v>8</v>
      </c>
      <c r="H12" s="58"/>
      <c r="I12" s="58"/>
      <c r="J12" s="5">
        <v>0.316</v>
      </c>
      <c r="K12" s="4"/>
      <c r="L12" s="4"/>
    </row>
    <row r="13" spans="1:12" x14ac:dyDescent="0.3">
      <c r="A13" s="73" t="s">
        <v>10</v>
      </c>
      <c r="B13" s="74"/>
      <c r="C13" s="5">
        <v>0.26900000000000002</v>
      </c>
      <c r="D13" s="4"/>
      <c r="E13" s="4"/>
      <c r="F13" s="4"/>
      <c r="G13" s="58" t="s">
        <v>9</v>
      </c>
      <c r="H13" s="58"/>
      <c r="I13" s="58"/>
      <c r="J13" s="5">
        <v>0.312</v>
      </c>
      <c r="K13" s="4"/>
      <c r="L13" s="4"/>
    </row>
    <row r="14" spans="1:12" x14ac:dyDescent="0.3">
      <c r="A14" s="73" t="s">
        <v>11</v>
      </c>
      <c r="B14" s="74"/>
      <c r="C14" s="5">
        <v>0.27</v>
      </c>
      <c r="D14" s="4"/>
      <c r="E14" s="4"/>
      <c r="F14" s="4"/>
      <c r="G14" s="58" t="s">
        <v>10</v>
      </c>
      <c r="H14" s="58"/>
      <c r="I14" s="58"/>
      <c r="J14" s="5">
        <v>0.309</v>
      </c>
    </row>
    <row r="15" spans="1:12" x14ac:dyDescent="0.3">
      <c r="A15" s="73" t="s">
        <v>12</v>
      </c>
      <c r="B15" s="74"/>
      <c r="C15" s="5">
        <v>0.27600000000000002</v>
      </c>
      <c r="D15" s="4"/>
      <c r="E15" s="4"/>
      <c r="F15" s="4"/>
      <c r="G15" s="58" t="s">
        <v>11</v>
      </c>
      <c r="H15" s="58"/>
      <c r="I15" s="58"/>
      <c r="J15" s="5">
        <v>0.31</v>
      </c>
    </row>
    <row r="16" spans="1:12" x14ac:dyDescent="0.3">
      <c r="A16" s="73" t="s">
        <v>13</v>
      </c>
      <c r="B16" s="74"/>
      <c r="C16" s="5">
        <v>0.28799999999999998</v>
      </c>
      <c r="D16" s="4"/>
      <c r="E16" s="4"/>
      <c r="F16" s="4"/>
      <c r="G16" s="58" t="s">
        <v>12</v>
      </c>
      <c r="H16" s="58"/>
      <c r="I16" s="58"/>
      <c r="J16" s="5">
        <v>0.316</v>
      </c>
    </row>
    <row r="17" spans="1:10" x14ac:dyDescent="0.3">
      <c r="A17" s="73" t="s">
        <v>14</v>
      </c>
      <c r="B17" s="74"/>
      <c r="C17" s="5">
        <v>0.253</v>
      </c>
      <c r="D17" s="4"/>
      <c r="E17" s="4"/>
      <c r="F17" s="4"/>
      <c r="G17" s="58" t="s">
        <v>13</v>
      </c>
      <c r="H17" s="58"/>
      <c r="I17" s="58"/>
      <c r="J17" s="5">
        <v>0.32800000000000001</v>
      </c>
    </row>
    <row r="18" spans="1:10" x14ac:dyDescent="0.3">
      <c r="G18" s="58" t="s">
        <v>14</v>
      </c>
      <c r="H18" s="58"/>
      <c r="I18" s="58"/>
      <c r="J18" s="5">
        <v>0.29299999999999998</v>
      </c>
    </row>
    <row r="20" spans="1:10" x14ac:dyDescent="0.3">
      <c r="A20" s="87" t="s">
        <v>35</v>
      </c>
      <c r="B20" s="88"/>
      <c r="C20" s="89"/>
      <c r="D20" s="35" t="s">
        <v>4</v>
      </c>
      <c r="F20" s="69" t="s">
        <v>126</v>
      </c>
      <c r="G20" s="69"/>
      <c r="H20" s="69"/>
      <c r="I20" s="69"/>
      <c r="J20" s="69"/>
    </row>
    <row r="21" spans="1:10" x14ac:dyDescent="0.3">
      <c r="A21" s="2">
        <v>0</v>
      </c>
      <c r="B21" s="2">
        <v>0</v>
      </c>
      <c r="C21" s="2">
        <v>0</v>
      </c>
      <c r="D21" s="8">
        <f>AVERAGE(A21:C21)</f>
        <v>0</v>
      </c>
      <c r="F21" s="68" t="s">
        <v>15</v>
      </c>
      <c r="G21" s="68"/>
      <c r="H21" s="68"/>
      <c r="I21" s="68"/>
      <c r="J21" s="9">
        <v>0</v>
      </c>
    </row>
    <row r="22" spans="1:10" x14ac:dyDescent="0.3">
      <c r="A22" s="73" t="s">
        <v>39</v>
      </c>
      <c r="B22" s="75"/>
      <c r="C22" s="74"/>
      <c r="D22" s="2">
        <v>0</v>
      </c>
      <c r="F22" s="67" t="s">
        <v>23</v>
      </c>
      <c r="G22" s="67"/>
      <c r="H22" s="67"/>
      <c r="I22" s="67"/>
      <c r="J22" s="10">
        <f>J21*D23</f>
        <v>0</v>
      </c>
    </row>
    <row r="23" spans="1:10" x14ac:dyDescent="0.3">
      <c r="A23" s="73" t="s">
        <v>17</v>
      </c>
      <c r="B23" s="75"/>
      <c r="C23" s="74"/>
      <c r="D23" s="8">
        <f>D21-D22</f>
        <v>0</v>
      </c>
      <c r="F23" s="67" t="s">
        <v>27</v>
      </c>
      <c r="G23" s="67"/>
      <c r="H23" s="67"/>
      <c r="I23" s="67"/>
      <c r="J23" s="10">
        <f>D25*D23</f>
        <v>0</v>
      </c>
    </row>
    <row r="24" spans="1:10" x14ac:dyDescent="0.3">
      <c r="A24" s="90" t="s">
        <v>26</v>
      </c>
      <c r="B24" s="91"/>
      <c r="C24" s="92"/>
      <c r="D24" s="11">
        <f>IF(D23=0,0,D4/D23)</f>
        <v>0</v>
      </c>
      <c r="F24" s="98" t="s">
        <v>24</v>
      </c>
      <c r="G24" s="98"/>
      <c r="H24" s="98"/>
      <c r="I24" s="98"/>
      <c r="J24" s="12">
        <f>IF((J23&lt;=J22),J23,J22)</f>
        <v>0</v>
      </c>
    </row>
    <row r="25" spans="1:10" x14ac:dyDescent="0.3">
      <c r="A25" s="64" t="s">
        <v>133</v>
      </c>
      <c r="B25" s="65"/>
      <c r="C25" s="66"/>
      <c r="D25" s="52">
        <f>IF(D24&gt;J21,D24,J21)</f>
        <v>0</v>
      </c>
      <c r="E25" s="24"/>
      <c r="F25" s="63" t="s">
        <v>47</v>
      </c>
      <c r="G25" s="63"/>
      <c r="H25" s="63"/>
      <c r="I25" s="63"/>
      <c r="J25" s="50">
        <v>0</v>
      </c>
    </row>
    <row r="26" spans="1:10" x14ac:dyDescent="0.3">
      <c r="A26" s="94" t="s">
        <v>36</v>
      </c>
      <c r="B26" s="94"/>
      <c r="C26" s="94"/>
      <c r="D26" s="94"/>
      <c r="E26" s="51"/>
      <c r="F26" s="67" t="s">
        <v>48</v>
      </c>
      <c r="G26" s="67"/>
      <c r="H26" s="67"/>
      <c r="I26" s="67"/>
      <c r="J26" s="50">
        <v>0</v>
      </c>
    </row>
    <row r="27" spans="1:10" x14ac:dyDescent="0.3">
      <c r="A27" s="95"/>
      <c r="B27" s="95"/>
      <c r="C27" s="95"/>
      <c r="D27" s="95"/>
      <c r="F27" s="67" t="s">
        <v>19</v>
      </c>
      <c r="G27" s="67"/>
      <c r="H27" s="67"/>
      <c r="I27" s="67"/>
      <c r="J27" s="50">
        <v>0</v>
      </c>
    </row>
    <row r="29" spans="1:10" x14ac:dyDescent="0.3">
      <c r="A29" s="59" t="s">
        <v>18</v>
      </c>
      <c r="B29" s="59"/>
    </row>
    <row r="39" spans="1:16" x14ac:dyDescent="0.3">
      <c r="A39" s="13"/>
      <c r="B39" s="13"/>
      <c r="C39" s="13"/>
      <c r="D39" s="13"/>
      <c r="E39" s="13"/>
      <c r="F39" s="13"/>
      <c r="G39" s="13"/>
      <c r="H39" s="13"/>
      <c r="I39" s="13"/>
      <c r="J39" s="13"/>
    </row>
    <row r="40" spans="1:16" x14ac:dyDescent="0.3">
      <c r="A40" s="13"/>
      <c r="B40" s="13"/>
      <c r="C40" s="13"/>
      <c r="D40" s="13"/>
      <c r="E40" s="13"/>
      <c r="F40" s="13"/>
      <c r="G40" s="13"/>
      <c r="H40" s="13"/>
      <c r="I40" s="13"/>
      <c r="J40" s="13"/>
    </row>
    <row r="41" spans="1:16" ht="14.4" x14ac:dyDescent="0.3">
      <c r="A41" s="60" t="s">
        <v>25</v>
      </c>
      <c r="B41" s="60"/>
      <c r="C41" s="60"/>
      <c r="D41" s="60"/>
      <c r="E41" s="60"/>
      <c r="F41" s="60"/>
      <c r="G41" s="60"/>
      <c r="H41" s="60"/>
      <c r="I41" s="60"/>
      <c r="K41" s="4"/>
      <c r="L41" s="4"/>
      <c r="M41" s="4"/>
      <c r="N41" s="4"/>
      <c r="O41" s="4"/>
      <c r="P41" s="4"/>
    </row>
    <row r="42" spans="1:16" ht="24" x14ac:dyDescent="0.3">
      <c r="A42" s="6" t="s">
        <v>73</v>
      </c>
      <c r="B42" s="6" t="s">
        <v>1</v>
      </c>
      <c r="C42" s="6" t="s">
        <v>2</v>
      </c>
      <c r="D42" s="6" t="s">
        <v>22</v>
      </c>
      <c r="E42" s="6" t="s">
        <v>22</v>
      </c>
      <c r="F42" s="6" t="s">
        <v>0</v>
      </c>
      <c r="G42" s="14" t="s">
        <v>3</v>
      </c>
      <c r="H42" s="6" t="s">
        <v>135</v>
      </c>
      <c r="I42" s="15" t="s">
        <v>21</v>
      </c>
      <c r="K42" s="4"/>
      <c r="L42" s="4"/>
      <c r="M42" s="4"/>
      <c r="N42" s="4"/>
      <c r="O42" s="4"/>
      <c r="P42" s="4"/>
    </row>
    <row r="43" spans="1:16" x14ac:dyDescent="0.3">
      <c r="A43" s="6" t="s">
        <v>42</v>
      </c>
      <c r="B43" s="16">
        <v>18044.37</v>
      </c>
      <c r="C43" s="16">
        <f t="shared" ref="C43:C46" si="0">(B43/12)*13</f>
        <v>19548.067500000001</v>
      </c>
      <c r="D43" s="17">
        <f>23.8%+2.88%</f>
        <v>0.26680000000000004</v>
      </c>
      <c r="E43" s="16">
        <f t="shared" ref="E43:E46" si="1">C43*D43</f>
        <v>5215.4244090000011</v>
      </c>
      <c r="F43" s="16">
        <f t="shared" ref="F43:F46" si="2">C43+E43</f>
        <v>24763.491909000004</v>
      </c>
      <c r="G43" s="18">
        <v>0</v>
      </c>
      <c r="H43" s="19">
        <f>G43*F43</f>
        <v>0</v>
      </c>
      <c r="I43" s="20">
        <f>H43+(C43*8.5%)*G43</f>
        <v>0</v>
      </c>
      <c r="J43" s="4"/>
      <c r="K43" s="4"/>
      <c r="L43" s="4"/>
      <c r="M43" s="4"/>
    </row>
    <row r="44" spans="1:16" x14ac:dyDescent="0.3">
      <c r="A44" s="6" t="s">
        <v>43</v>
      </c>
      <c r="B44" s="16">
        <v>19034.509999999998</v>
      </c>
      <c r="C44" s="16">
        <f t="shared" si="0"/>
        <v>20620.719166666666</v>
      </c>
      <c r="D44" s="17">
        <f t="shared" ref="D44:D46" si="3">23.8%+2.88%</f>
        <v>0.26680000000000004</v>
      </c>
      <c r="E44" s="16">
        <f t="shared" si="1"/>
        <v>5501.6078736666668</v>
      </c>
      <c r="F44" s="16">
        <f t="shared" si="2"/>
        <v>26122.327040333334</v>
      </c>
      <c r="G44" s="18">
        <v>0</v>
      </c>
      <c r="H44" s="19">
        <f t="shared" ref="H44" si="4">G44*F44</f>
        <v>0</v>
      </c>
      <c r="I44" s="20">
        <f t="shared" ref="I44:I46" si="5">H44+(C44*8.5%)*G44</f>
        <v>0</v>
      </c>
      <c r="J44" s="4"/>
      <c r="K44" s="4"/>
    </row>
    <row r="45" spans="1:16" x14ac:dyDescent="0.3">
      <c r="A45" s="6" t="s">
        <v>44</v>
      </c>
      <c r="B45" s="16">
        <v>21392.87</v>
      </c>
      <c r="C45" s="16">
        <f t="shared" si="0"/>
        <v>23175.609166666665</v>
      </c>
      <c r="D45" s="17">
        <f t="shared" si="3"/>
        <v>0.26680000000000004</v>
      </c>
      <c r="E45" s="16">
        <f t="shared" si="1"/>
        <v>6183.2525256666668</v>
      </c>
      <c r="F45" s="16">
        <f t="shared" si="2"/>
        <v>29358.861692333332</v>
      </c>
      <c r="G45" s="18">
        <v>0</v>
      </c>
      <c r="H45" s="19">
        <f>G45*F45</f>
        <v>0</v>
      </c>
      <c r="I45" s="20">
        <f t="shared" si="5"/>
        <v>0</v>
      </c>
      <c r="J45" s="4"/>
      <c r="K45" s="4"/>
    </row>
    <row r="46" spans="1:16" x14ac:dyDescent="0.3">
      <c r="A46" s="6" t="s">
        <v>45</v>
      </c>
      <c r="B46" s="16">
        <v>23212.35</v>
      </c>
      <c r="C46" s="16">
        <f t="shared" si="0"/>
        <v>25146.712499999998</v>
      </c>
      <c r="D46" s="17">
        <f t="shared" si="3"/>
        <v>0.26680000000000004</v>
      </c>
      <c r="E46" s="16">
        <f t="shared" si="1"/>
        <v>6709.142895</v>
      </c>
      <c r="F46" s="16">
        <f t="shared" si="2"/>
        <v>31855.855394999999</v>
      </c>
      <c r="G46" s="18">
        <v>0</v>
      </c>
      <c r="H46" s="19">
        <f>G46*F46</f>
        <v>0</v>
      </c>
      <c r="I46" s="20">
        <f t="shared" si="5"/>
        <v>0</v>
      </c>
      <c r="J46" s="28"/>
      <c r="K46" s="4"/>
    </row>
    <row r="47" spans="1:16" x14ac:dyDescent="0.3">
      <c r="A47" s="61" t="s">
        <v>20</v>
      </c>
      <c r="B47" s="61"/>
      <c r="C47" s="61"/>
      <c r="D47" s="61"/>
      <c r="E47" s="61"/>
      <c r="F47" s="61"/>
      <c r="G47" s="36">
        <f>SUM(G43:G46)</f>
        <v>0</v>
      </c>
      <c r="H47" s="7">
        <f>SUM(H43:H46)</f>
        <v>0</v>
      </c>
      <c r="I47" s="55">
        <f>SUM(I43:I46)</f>
        <v>0</v>
      </c>
      <c r="K47" s="4"/>
    </row>
    <row r="48" spans="1:16" x14ac:dyDescent="0.3">
      <c r="A48" s="21"/>
      <c r="B48" s="21"/>
      <c r="C48" s="21"/>
      <c r="D48" s="21"/>
      <c r="E48" s="21"/>
      <c r="F48" s="21"/>
      <c r="G48" s="22"/>
      <c r="I48" s="23"/>
      <c r="K48" s="4"/>
    </row>
    <row r="49" spans="1:11" x14ac:dyDescent="0.3">
      <c r="A49" s="87" t="s">
        <v>34</v>
      </c>
      <c r="B49" s="88"/>
      <c r="C49" s="88"/>
      <c r="D49" s="88"/>
      <c r="E49" s="88"/>
      <c r="F49" s="89"/>
      <c r="G49" s="22"/>
      <c r="H49" s="69" t="s">
        <v>91</v>
      </c>
      <c r="I49" s="69"/>
      <c r="J49" s="4"/>
      <c r="K49" s="4"/>
    </row>
    <row r="50" spans="1:11" x14ac:dyDescent="0.3">
      <c r="A50" s="83" t="s">
        <v>30</v>
      </c>
      <c r="B50" s="83"/>
      <c r="C50" s="83"/>
      <c r="D50" s="83"/>
      <c r="E50" s="83"/>
      <c r="F50" s="54">
        <f>J24-D4</f>
        <v>0</v>
      </c>
      <c r="H50" s="69"/>
      <c r="I50" s="69"/>
    </row>
    <row r="51" spans="1:11" x14ac:dyDescent="0.3">
      <c r="A51" s="62" t="s">
        <v>131</v>
      </c>
      <c r="B51" s="62"/>
      <c r="C51" s="62"/>
      <c r="D51" s="62"/>
      <c r="E51" s="62"/>
      <c r="F51" s="7">
        <f>J25+F50</f>
        <v>0</v>
      </c>
      <c r="H51" s="68" t="s">
        <v>128</v>
      </c>
      <c r="I51" s="68"/>
    </row>
    <row r="52" spans="1:11" x14ac:dyDescent="0.3">
      <c r="A52" s="93" t="s">
        <v>31</v>
      </c>
      <c r="B52" s="93"/>
      <c r="C52" s="93"/>
      <c r="D52" s="93"/>
      <c r="E52" s="93"/>
      <c r="F52" s="53">
        <f>D4-J25-J26+H47</f>
        <v>0</v>
      </c>
      <c r="H52" s="68"/>
      <c r="I52" s="68"/>
    </row>
    <row r="53" spans="1:11" x14ac:dyDescent="0.3">
      <c r="A53" s="93" t="s">
        <v>132</v>
      </c>
      <c r="B53" s="93"/>
      <c r="C53" s="93"/>
      <c r="D53" s="93"/>
      <c r="E53" s="93"/>
      <c r="F53" s="53">
        <f>J24-F52</f>
        <v>0</v>
      </c>
      <c r="H53" s="100">
        <v>0</v>
      </c>
      <c r="I53" s="100"/>
    </row>
    <row r="54" spans="1:11" x14ac:dyDescent="0.3">
      <c r="A54" s="27"/>
      <c r="B54" s="27"/>
      <c r="C54" s="27"/>
      <c r="D54" s="27"/>
      <c r="E54" s="27"/>
      <c r="H54" s="68" t="s">
        <v>129</v>
      </c>
      <c r="I54" s="68"/>
    </row>
    <row r="55" spans="1:11" x14ac:dyDescent="0.3">
      <c r="A55" s="84" t="s">
        <v>134</v>
      </c>
      <c r="B55" s="85"/>
      <c r="C55" s="85"/>
      <c r="D55" s="85"/>
      <c r="E55" s="85"/>
      <c r="F55" s="86"/>
      <c r="H55" s="68"/>
      <c r="I55" s="68"/>
    </row>
    <row r="56" spans="1:11" x14ac:dyDescent="0.3">
      <c r="A56" s="96" t="s">
        <v>32</v>
      </c>
      <c r="B56" s="96"/>
      <c r="C56" s="96"/>
      <c r="D56" s="96"/>
      <c r="E56" s="96"/>
      <c r="F56" s="31">
        <f>D5-J25-J26+J27+H47</f>
        <v>0</v>
      </c>
      <c r="H56" s="100">
        <v>0</v>
      </c>
      <c r="I56" s="100"/>
    </row>
    <row r="57" spans="1:11" x14ac:dyDescent="0.3">
      <c r="A57" s="97" t="s">
        <v>37</v>
      </c>
      <c r="B57" s="97"/>
      <c r="C57" s="97"/>
      <c r="D57" s="97"/>
      <c r="E57" s="97"/>
      <c r="F57" s="32">
        <f>J24-F56</f>
        <v>0</v>
      </c>
      <c r="H57" s="61" t="s">
        <v>130</v>
      </c>
      <c r="I57" s="61"/>
    </row>
    <row r="58" spans="1:11" x14ac:dyDescent="0.3">
      <c r="A58" s="83" t="s">
        <v>33</v>
      </c>
      <c r="B58" s="83"/>
      <c r="C58" s="83"/>
      <c r="D58" s="83"/>
      <c r="E58" s="83"/>
      <c r="F58" s="26">
        <f>D6-J25-J26+J27+H47</f>
        <v>0</v>
      </c>
      <c r="H58" s="99">
        <f>H53-H56</f>
        <v>0</v>
      </c>
      <c r="I58" s="99"/>
    </row>
    <row r="59" spans="1:11" x14ac:dyDescent="0.3">
      <c r="A59" s="83" t="s">
        <v>38</v>
      </c>
      <c r="B59" s="83"/>
      <c r="C59" s="83"/>
      <c r="D59" s="83"/>
      <c r="E59" s="83"/>
      <c r="F59" s="26">
        <f>J24-F58</f>
        <v>0</v>
      </c>
    </row>
    <row r="60" spans="1:11" x14ac:dyDescent="0.3">
      <c r="A60" s="95" t="s">
        <v>40</v>
      </c>
      <c r="B60" s="95"/>
      <c r="C60" s="95"/>
      <c r="D60" s="95"/>
      <c r="E60" s="95"/>
      <c r="F60" s="95"/>
      <c r="G60" s="95"/>
      <c r="H60" s="95"/>
      <c r="I60" s="95"/>
    </row>
    <row r="62" spans="1:11" x14ac:dyDescent="0.3">
      <c r="A62" s="59" t="s">
        <v>18</v>
      </c>
      <c r="B62" s="59"/>
    </row>
    <row r="63" spans="1:11" x14ac:dyDescent="0.3">
      <c r="C63" s="25"/>
    </row>
  </sheetData>
  <sheetProtection algorithmName="SHA-512" hashValue="HLhXlEgIbABGzOjWHtO8yb1Xux0bAQXkpHxKoSLLJ3VDZcM+dHLQbeSwxCS7QMlNBJM5O3DdCiRv7fIxKF4qEw==" saltValue="ShYSjwJ1CQka8x4yXrtUkg==" spinCount="100000" sheet="1" objects="1" scenarios="1"/>
  <mergeCells count="66">
    <mergeCell ref="A60:I60"/>
    <mergeCell ref="A56:E56"/>
    <mergeCell ref="A57:E57"/>
    <mergeCell ref="A53:E53"/>
    <mergeCell ref="F24:I24"/>
    <mergeCell ref="H57:I57"/>
    <mergeCell ref="H58:I58"/>
    <mergeCell ref="H51:I52"/>
    <mergeCell ref="H53:I53"/>
    <mergeCell ref="H54:I55"/>
    <mergeCell ref="H56:I56"/>
    <mergeCell ref="A16:B16"/>
    <mergeCell ref="A17:B17"/>
    <mergeCell ref="F27:I27"/>
    <mergeCell ref="A23:C23"/>
    <mergeCell ref="F20:J20"/>
    <mergeCell ref="A26:D27"/>
    <mergeCell ref="A20:C20"/>
    <mergeCell ref="G17:I17"/>
    <mergeCell ref="G18:I18"/>
    <mergeCell ref="A50:E50"/>
    <mergeCell ref="A52:E52"/>
    <mergeCell ref="A29:B29"/>
    <mergeCell ref="A58:E58"/>
    <mergeCell ref="A59:E59"/>
    <mergeCell ref="A55:F55"/>
    <mergeCell ref="A49:F49"/>
    <mergeCell ref="A22:C22"/>
    <mergeCell ref="A24:C24"/>
    <mergeCell ref="G14:I14"/>
    <mergeCell ref="A15:B15"/>
    <mergeCell ref="G8:J8"/>
    <mergeCell ref="G13:I13"/>
    <mergeCell ref="A12:B12"/>
    <mergeCell ref="A13:B13"/>
    <mergeCell ref="A14:B14"/>
    <mergeCell ref="G15:I15"/>
    <mergeCell ref="A1:J1"/>
    <mergeCell ref="A8:B8"/>
    <mergeCell ref="A9:B9"/>
    <mergeCell ref="A10:B10"/>
    <mergeCell ref="A11:B11"/>
    <mergeCell ref="A4:C4"/>
    <mergeCell ref="F4:I4"/>
    <mergeCell ref="F5:I5"/>
    <mergeCell ref="A5:C5"/>
    <mergeCell ref="F3:J3"/>
    <mergeCell ref="A6:C6"/>
    <mergeCell ref="A3:D3"/>
    <mergeCell ref="F6:I6"/>
    <mergeCell ref="G16:I16"/>
    <mergeCell ref="A62:B62"/>
    <mergeCell ref="A41:I41"/>
    <mergeCell ref="G9:I9"/>
    <mergeCell ref="G10:I10"/>
    <mergeCell ref="A47:F47"/>
    <mergeCell ref="A51:E51"/>
    <mergeCell ref="F25:I25"/>
    <mergeCell ref="A25:C25"/>
    <mergeCell ref="F26:I26"/>
    <mergeCell ref="F21:I21"/>
    <mergeCell ref="F22:I22"/>
    <mergeCell ref="F23:I23"/>
    <mergeCell ref="G11:I11"/>
    <mergeCell ref="G12:I12"/>
    <mergeCell ref="H49:I50"/>
  </mergeCells>
  <hyperlinks>
    <hyperlink ref="A62" r:id="rId1" xr:uid="{00000000-0004-0000-0000-000000000000}"/>
    <hyperlink ref="A29" r:id="rId2" xr:uid="{737A7BE2-6225-4F42-8028-AC2398B3D919}"/>
  </hyperlinks>
  <pageMargins left="0.23622047244094491" right="0.23622047244094491" top="0.74803149606299213" bottom="0.74803149606299213" header="0.31496062992125984" footer="0.31496062992125984"/>
  <pageSetup paperSize="9" orientation="landscape" r:id="rId3"/>
  <headerFooter>
    <oddFooter>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2AE31-AA8F-49E7-897D-517324EE4B6F}">
  <dimension ref="A1:H104"/>
  <sheetViews>
    <sheetView topLeftCell="A42" zoomScale="130" zoomScaleNormal="130" workbookViewId="0">
      <selection activeCell="F8" sqref="F8"/>
    </sheetView>
  </sheetViews>
  <sheetFormatPr defaultColWidth="8.6640625" defaultRowHeight="12" x14ac:dyDescent="0.25"/>
  <cols>
    <col min="1" max="1" width="17.44140625" style="38" bestFit="1" customWidth="1"/>
    <col min="2" max="2" width="30.6640625" style="38" bestFit="1" customWidth="1"/>
    <col min="3" max="3" width="17.77734375" style="38" customWidth="1"/>
    <col min="4" max="4" width="17" style="38" customWidth="1"/>
    <col min="5" max="5" width="16.44140625" style="38" customWidth="1"/>
    <col min="6" max="6" width="15.6640625" style="38" customWidth="1"/>
    <col min="7" max="7" width="11.109375" style="38" customWidth="1"/>
    <col min="8" max="8" width="16.33203125" style="38" customWidth="1"/>
    <col min="9" max="16384" width="8.6640625" style="38"/>
  </cols>
  <sheetData>
    <row r="1" spans="1:8" ht="14.4" x14ac:dyDescent="0.3">
      <c r="A1" s="107" t="s">
        <v>142</v>
      </c>
      <c r="B1" s="107"/>
      <c r="C1" s="107"/>
      <c r="D1" s="107"/>
      <c r="E1" s="107"/>
      <c r="F1" s="107"/>
      <c r="G1" s="107"/>
      <c r="H1" s="107"/>
    </row>
    <row r="3" spans="1:8" ht="13.8" x14ac:dyDescent="0.25">
      <c r="A3" s="101" t="s">
        <v>49</v>
      </c>
      <c r="B3" s="102"/>
      <c r="C3" s="102"/>
      <c r="D3" s="102"/>
      <c r="E3" s="103"/>
    </row>
    <row r="4" spans="1:8" x14ac:dyDescent="0.25">
      <c r="A4" s="114" t="s">
        <v>50</v>
      </c>
      <c r="B4" s="115"/>
      <c r="C4" s="39">
        <v>2024</v>
      </c>
      <c r="D4" s="39">
        <v>2026</v>
      </c>
      <c r="E4" s="39">
        <v>2027</v>
      </c>
    </row>
    <row r="5" spans="1:8" x14ac:dyDescent="0.25">
      <c r="A5" s="40" t="s">
        <v>51</v>
      </c>
      <c r="B5" s="40" t="s">
        <v>63</v>
      </c>
      <c r="C5" s="41">
        <v>0</v>
      </c>
      <c r="D5" s="41">
        <v>0</v>
      </c>
      <c r="E5" s="41">
        <v>0</v>
      </c>
    </row>
    <row r="6" spans="1:8" x14ac:dyDescent="0.25">
      <c r="A6" s="104" t="s">
        <v>52</v>
      </c>
      <c r="B6" s="40" t="s">
        <v>68</v>
      </c>
      <c r="C6" s="41">
        <v>0</v>
      </c>
      <c r="D6" s="41">
        <v>0</v>
      </c>
      <c r="E6" s="41">
        <v>0</v>
      </c>
    </row>
    <row r="7" spans="1:8" x14ac:dyDescent="0.25">
      <c r="A7" s="105"/>
      <c r="B7" s="40" t="s">
        <v>53</v>
      </c>
      <c r="C7" s="41">
        <v>0</v>
      </c>
      <c r="D7" s="41">
        <v>0</v>
      </c>
      <c r="E7" s="41">
        <v>0</v>
      </c>
    </row>
    <row r="8" spans="1:8" x14ac:dyDescent="0.25">
      <c r="A8" s="105"/>
      <c r="B8" s="40" t="s">
        <v>54</v>
      </c>
      <c r="C8" s="41">
        <v>0</v>
      </c>
      <c r="D8" s="41">
        <v>0</v>
      </c>
      <c r="E8" s="41">
        <v>0</v>
      </c>
    </row>
    <row r="9" spans="1:8" x14ac:dyDescent="0.25">
      <c r="A9" s="105"/>
      <c r="B9" s="40" t="s">
        <v>55</v>
      </c>
      <c r="C9" s="41">
        <v>0</v>
      </c>
      <c r="D9" s="41">
        <v>0</v>
      </c>
      <c r="E9" s="41">
        <v>0</v>
      </c>
    </row>
    <row r="10" spans="1:8" x14ac:dyDescent="0.25">
      <c r="A10" s="105"/>
      <c r="B10" s="40" t="s">
        <v>56</v>
      </c>
      <c r="C10" s="41">
        <v>0</v>
      </c>
      <c r="D10" s="41">
        <v>0</v>
      </c>
      <c r="E10" s="41">
        <v>0</v>
      </c>
    </row>
    <row r="11" spans="1:8" x14ac:dyDescent="0.25">
      <c r="A11" s="106"/>
      <c r="B11" s="45" t="s">
        <v>118</v>
      </c>
      <c r="C11" s="41">
        <v>0</v>
      </c>
      <c r="D11" s="41">
        <v>0</v>
      </c>
      <c r="E11" s="41">
        <v>0</v>
      </c>
    </row>
    <row r="12" spans="1:8" x14ac:dyDescent="0.25">
      <c r="A12" s="112" t="s">
        <v>57</v>
      </c>
      <c r="B12" s="112"/>
      <c r="C12" s="42">
        <f>C5-C6-C7-C8-C9-C10-C11</f>
        <v>0</v>
      </c>
      <c r="D12" s="42">
        <f t="shared" ref="D12:E12" si="0">D5-D6-D7-D8-D9-D10-D11</f>
        <v>0</v>
      </c>
      <c r="E12" s="42">
        <f t="shared" si="0"/>
        <v>0</v>
      </c>
    </row>
    <row r="14" spans="1:8" x14ac:dyDescent="0.25">
      <c r="A14" s="112" t="s">
        <v>64</v>
      </c>
      <c r="B14" s="112"/>
      <c r="C14" s="43">
        <v>2022</v>
      </c>
      <c r="D14" s="43">
        <v>2023</v>
      </c>
      <c r="E14" s="43">
        <v>2024</v>
      </c>
    </row>
    <row r="15" spans="1:8" x14ac:dyDescent="0.25">
      <c r="A15" s="112"/>
      <c r="B15" s="112"/>
      <c r="C15" s="41">
        <v>0</v>
      </c>
      <c r="D15" s="41">
        <v>0</v>
      </c>
      <c r="E15" s="41">
        <v>0</v>
      </c>
    </row>
    <row r="16" spans="1:8" x14ac:dyDescent="0.25">
      <c r="A16" s="112" t="s">
        <v>66</v>
      </c>
      <c r="B16" s="112"/>
      <c r="C16" s="112"/>
      <c r="D16" s="112"/>
      <c r="E16" s="41">
        <v>0</v>
      </c>
    </row>
    <row r="18" spans="1:6" ht="13.8" x14ac:dyDescent="0.25">
      <c r="A18" s="116" t="s">
        <v>62</v>
      </c>
      <c r="B18" s="116"/>
      <c r="C18" s="116"/>
      <c r="D18" s="116"/>
      <c r="E18" s="116"/>
      <c r="F18" s="116"/>
    </row>
    <row r="19" spans="1:6" x14ac:dyDescent="0.25">
      <c r="A19" s="117" t="s">
        <v>50</v>
      </c>
      <c r="B19" s="117"/>
      <c r="C19" s="39" t="s">
        <v>119</v>
      </c>
      <c r="D19" s="39">
        <v>2012</v>
      </c>
      <c r="E19" s="39">
        <v>2013</v>
      </c>
      <c r="F19" s="39">
        <v>2026</v>
      </c>
    </row>
    <row r="20" spans="1:6" x14ac:dyDescent="0.25">
      <c r="A20" s="40" t="s">
        <v>51</v>
      </c>
      <c r="B20" s="40" t="s">
        <v>63</v>
      </c>
      <c r="C20" s="44">
        <v>0</v>
      </c>
      <c r="D20" s="44">
        <v>0</v>
      </c>
      <c r="E20" s="44">
        <v>0</v>
      </c>
      <c r="F20" s="41">
        <v>0</v>
      </c>
    </row>
    <row r="21" spans="1:6" x14ac:dyDescent="0.25">
      <c r="A21" s="118" t="s">
        <v>52</v>
      </c>
      <c r="B21" s="40" t="s">
        <v>53</v>
      </c>
      <c r="C21" s="41">
        <v>0</v>
      </c>
      <c r="D21" s="41">
        <v>0</v>
      </c>
      <c r="E21" s="41">
        <v>0</v>
      </c>
      <c r="F21" s="41">
        <v>0</v>
      </c>
    </row>
    <row r="22" spans="1:6" x14ac:dyDescent="0.25">
      <c r="A22" s="118"/>
      <c r="B22" s="40" t="s">
        <v>54</v>
      </c>
      <c r="C22" s="41">
        <v>0</v>
      </c>
      <c r="D22" s="41">
        <v>0</v>
      </c>
      <c r="E22" s="41">
        <v>0</v>
      </c>
      <c r="F22" s="41">
        <v>0</v>
      </c>
    </row>
    <row r="23" spans="1:6" x14ac:dyDescent="0.25">
      <c r="A23" s="118"/>
      <c r="B23" s="40" t="s">
        <v>55</v>
      </c>
      <c r="C23" s="41">
        <v>0</v>
      </c>
      <c r="D23" s="41">
        <v>0</v>
      </c>
      <c r="E23" s="41">
        <v>0</v>
      </c>
      <c r="F23" s="41">
        <v>0</v>
      </c>
    </row>
    <row r="24" spans="1:6" x14ac:dyDescent="0.25">
      <c r="A24" s="118"/>
      <c r="B24" s="40" t="s">
        <v>56</v>
      </c>
      <c r="C24" s="41">
        <v>0</v>
      </c>
      <c r="D24" s="41">
        <v>0</v>
      </c>
      <c r="E24" s="41">
        <v>0</v>
      </c>
      <c r="F24" s="41">
        <v>0</v>
      </c>
    </row>
    <row r="25" spans="1:6" x14ac:dyDescent="0.25">
      <c r="A25" s="118"/>
      <c r="B25" s="40" t="s">
        <v>58</v>
      </c>
      <c r="C25" s="41">
        <v>0</v>
      </c>
      <c r="D25" s="41">
        <v>0</v>
      </c>
      <c r="E25" s="41">
        <v>0</v>
      </c>
      <c r="F25" s="41">
        <v>0</v>
      </c>
    </row>
    <row r="26" spans="1:6" x14ac:dyDescent="0.25">
      <c r="A26" s="118"/>
      <c r="B26" s="40" t="s">
        <v>59</v>
      </c>
      <c r="C26" s="41">
        <v>0</v>
      </c>
      <c r="D26" s="41">
        <v>0</v>
      </c>
      <c r="E26" s="41">
        <v>0</v>
      </c>
      <c r="F26" s="41">
        <v>0</v>
      </c>
    </row>
    <row r="27" spans="1:6" x14ac:dyDescent="0.25">
      <c r="A27" s="118"/>
      <c r="B27" s="40" t="s">
        <v>60</v>
      </c>
      <c r="C27" s="41">
        <v>0</v>
      </c>
      <c r="D27" s="41">
        <v>0</v>
      </c>
      <c r="E27" s="41">
        <v>0</v>
      </c>
      <c r="F27" s="41">
        <v>0</v>
      </c>
    </row>
    <row r="28" spans="1:6" x14ac:dyDescent="0.25">
      <c r="A28" s="118"/>
      <c r="B28" s="40" t="s">
        <v>61</v>
      </c>
      <c r="C28" s="41">
        <v>0</v>
      </c>
      <c r="D28" s="41">
        <v>0</v>
      </c>
      <c r="E28" s="41">
        <v>0</v>
      </c>
      <c r="F28" s="41">
        <v>0</v>
      </c>
    </row>
    <row r="29" spans="1:6" x14ac:dyDescent="0.25">
      <c r="A29" s="118"/>
      <c r="B29" s="40" t="s">
        <v>67</v>
      </c>
      <c r="C29" s="41">
        <v>0</v>
      </c>
      <c r="D29" s="41">
        <v>0</v>
      </c>
      <c r="E29" s="41">
        <v>0</v>
      </c>
      <c r="F29" s="41">
        <v>0</v>
      </c>
    </row>
    <row r="30" spans="1:6" x14ac:dyDescent="0.25">
      <c r="A30" s="118"/>
      <c r="B30" s="40" t="s">
        <v>92</v>
      </c>
      <c r="C30" s="41">
        <v>0</v>
      </c>
      <c r="D30" s="41">
        <v>0</v>
      </c>
      <c r="E30" s="41">
        <v>0</v>
      </c>
      <c r="F30" s="41">
        <v>0</v>
      </c>
    </row>
    <row r="31" spans="1:6" x14ac:dyDescent="0.25">
      <c r="A31" s="118"/>
      <c r="B31" s="40" t="s">
        <v>118</v>
      </c>
      <c r="C31" s="41">
        <v>0</v>
      </c>
      <c r="D31" s="41">
        <v>0</v>
      </c>
      <c r="E31" s="41">
        <v>0</v>
      </c>
      <c r="F31" s="41">
        <v>0</v>
      </c>
    </row>
    <row r="32" spans="1:6" x14ac:dyDescent="0.25">
      <c r="A32" s="118"/>
      <c r="B32" s="119" t="s">
        <v>65</v>
      </c>
      <c r="C32" s="119"/>
      <c r="D32" s="119"/>
      <c r="E32" s="119"/>
      <c r="F32" s="41">
        <v>0</v>
      </c>
    </row>
    <row r="33" spans="1:8" x14ac:dyDescent="0.25">
      <c r="A33" s="112" t="s">
        <v>57</v>
      </c>
      <c r="B33" s="112"/>
      <c r="C33" s="42">
        <f t="shared" ref="C33:D33" si="1">C20-C21-C22-C23-C24-C25-C26-C27-C28-C29-C30-C31</f>
        <v>0</v>
      </c>
      <c r="D33" s="42">
        <f t="shared" si="1"/>
        <v>0</v>
      </c>
      <c r="E33" s="42">
        <f>E20-E21-E22-E23-E24-E25-E26-E27-E28-E29-E30-E31</f>
        <v>0</v>
      </c>
      <c r="F33" s="113">
        <f>F20-F21-F22-F23-F24-F25-F26-F27-F28-F29-F30-F31-F32</f>
        <v>0</v>
      </c>
    </row>
    <row r="34" spans="1:8" x14ac:dyDescent="0.25">
      <c r="A34" s="112" t="s">
        <v>120</v>
      </c>
      <c r="B34" s="112"/>
      <c r="C34" s="112"/>
      <c r="D34" s="112"/>
      <c r="E34" s="42">
        <f>(C33+D33+E33)/3</f>
        <v>0</v>
      </c>
      <c r="F34" s="113"/>
    </row>
    <row r="36" spans="1:8" ht="12" customHeight="1" x14ac:dyDescent="0.25">
      <c r="A36" s="112" t="s">
        <v>69</v>
      </c>
      <c r="B36" s="112"/>
      <c r="C36" s="46" t="s">
        <v>70</v>
      </c>
      <c r="D36" s="49">
        <v>0</v>
      </c>
      <c r="E36" s="46" t="s">
        <v>71</v>
      </c>
      <c r="F36" s="41"/>
    </row>
    <row r="38" spans="1:8" x14ac:dyDescent="0.25">
      <c r="A38" s="59" t="s">
        <v>18</v>
      </c>
      <c r="B38" s="59"/>
      <c r="C38" s="51"/>
      <c r="D38" s="51"/>
      <c r="E38" s="51"/>
      <c r="F38" s="51"/>
    </row>
    <row r="39" spans="1:8" x14ac:dyDescent="0.25">
      <c r="C39" s="13"/>
      <c r="D39" s="13"/>
      <c r="E39" s="13"/>
      <c r="F39" s="13"/>
    </row>
    <row r="40" spans="1:8" ht="13.8" x14ac:dyDescent="0.25">
      <c r="A40" s="110" t="s">
        <v>115</v>
      </c>
      <c r="B40" s="110"/>
      <c r="C40" s="110"/>
      <c r="D40" s="110"/>
      <c r="E40" s="110"/>
      <c r="F40" s="110"/>
      <c r="G40" s="110"/>
      <c r="H40" s="110"/>
    </row>
    <row r="42" spans="1:8" x14ac:dyDescent="0.25">
      <c r="A42" s="87" t="s">
        <v>117</v>
      </c>
      <c r="B42" s="88"/>
      <c r="C42" s="88"/>
      <c r="D42" s="88"/>
      <c r="E42" s="88"/>
      <c r="F42" s="88"/>
      <c r="G42" s="88"/>
      <c r="H42" s="89"/>
    </row>
    <row r="43" spans="1:8" x14ac:dyDescent="0.25">
      <c r="A43" s="6" t="s">
        <v>78</v>
      </c>
      <c r="B43" s="6" t="s">
        <v>93</v>
      </c>
      <c r="C43" s="6" t="s">
        <v>2</v>
      </c>
      <c r="D43" s="6" t="s">
        <v>74</v>
      </c>
      <c r="E43" s="6" t="s">
        <v>74</v>
      </c>
      <c r="F43" s="6" t="s">
        <v>0</v>
      </c>
      <c r="G43" s="3" t="s">
        <v>116</v>
      </c>
      <c r="H43" s="3" t="s">
        <v>75</v>
      </c>
    </row>
    <row r="44" spans="1:8" x14ac:dyDescent="0.25">
      <c r="A44" s="6" t="s">
        <v>94</v>
      </c>
      <c r="B44" s="33">
        <f>18044.37-16314.57</f>
        <v>1729.7999999999993</v>
      </c>
      <c r="C44" s="33">
        <f t="shared" ref="C44" si="2">(B44/12)*13</f>
        <v>1873.9499999999994</v>
      </c>
      <c r="D44" s="34">
        <f>23.8%+8.5%+2.88%</f>
        <v>0.3518</v>
      </c>
      <c r="E44" s="33">
        <f>C44*D44</f>
        <v>659.25560999999982</v>
      </c>
      <c r="F44" s="33">
        <f t="shared" ref="F44" si="3">C44+E44</f>
        <v>2533.2056099999991</v>
      </c>
      <c r="G44" s="37">
        <v>0</v>
      </c>
      <c r="H44" s="12">
        <f>F44*G44</f>
        <v>0</v>
      </c>
    </row>
    <row r="45" spans="1:8" x14ac:dyDescent="0.25">
      <c r="A45" s="6" t="s">
        <v>95</v>
      </c>
      <c r="B45" s="33">
        <f>18283.31-16533.95</f>
        <v>1749.3600000000006</v>
      </c>
      <c r="C45" s="33">
        <f t="shared" ref="C45:C67" si="4">(B45/12)*13</f>
        <v>1895.1400000000008</v>
      </c>
      <c r="D45" s="34">
        <f t="shared" ref="D45:D68" si="5">23.8%+8.5%+2.88%</f>
        <v>0.3518</v>
      </c>
      <c r="E45" s="33">
        <f t="shared" ref="E45:E67" si="6">C45*D45</f>
        <v>666.71025200000031</v>
      </c>
      <c r="F45" s="33">
        <f t="shared" ref="F45:F67" si="7">C45+E45</f>
        <v>2561.8502520000011</v>
      </c>
      <c r="G45" s="37">
        <v>0</v>
      </c>
      <c r="H45" s="12">
        <f t="shared" ref="H45:H67" si="8">F45*G45</f>
        <v>0</v>
      </c>
    </row>
    <row r="46" spans="1:8" x14ac:dyDescent="0.25">
      <c r="A46" s="6" t="s">
        <v>96</v>
      </c>
      <c r="B46" s="33">
        <f>18653.28-16884.36</f>
        <v>1768.9199999999983</v>
      </c>
      <c r="C46" s="33">
        <f t="shared" si="4"/>
        <v>1916.3299999999981</v>
      </c>
      <c r="D46" s="34">
        <f t="shared" si="5"/>
        <v>0.3518</v>
      </c>
      <c r="E46" s="33">
        <f t="shared" si="6"/>
        <v>674.16489399999932</v>
      </c>
      <c r="F46" s="33">
        <f t="shared" si="7"/>
        <v>2590.4948939999977</v>
      </c>
      <c r="G46" s="37">
        <v>0</v>
      </c>
      <c r="H46" s="12">
        <f t="shared" si="8"/>
        <v>0</v>
      </c>
    </row>
    <row r="47" spans="1:8" x14ac:dyDescent="0.25">
      <c r="A47" s="6" t="s">
        <v>97</v>
      </c>
      <c r="B47" s="33">
        <f>18968.58-17184.06</f>
        <v>1784.5200000000004</v>
      </c>
      <c r="C47" s="33">
        <f t="shared" si="4"/>
        <v>1933.2300000000005</v>
      </c>
      <c r="D47" s="34">
        <f t="shared" si="5"/>
        <v>0.3518</v>
      </c>
      <c r="E47" s="33">
        <f t="shared" si="6"/>
        <v>680.11031400000013</v>
      </c>
      <c r="F47" s="33">
        <f t="shared" si="7"/>
        <v>2613.3403140000005</v>
      </c>
      <c r="G47" s="37">
        <v>0</v>
      </c>
      <c r="H47" s="12">
        <f t="shared" si="8"/>
        <v>0</v>
      </c>
    </row>
    <row r="48" spans="1:8" x14ac:dyDescent="0.25">
      <c r="A48" s="6" t="s">
        <v>98</v>
      </c>
      <c r="B48" s="33">
        <f>19344.93-17539.65</f>
        <v>1805.2799999999988</v>
      </c>
      <c r="C48" s="33">
        <f t="shared" si="4"/>
        <v>1955.7199999999989</v>
      </c>
      <c r="D48" s="34">
        <f t="shared" si="5"/>
        <v>0.3518</v>
      </c>
      <c r="E48" s="33">
        <f t="shared" si="6"/>
        <v>688.02229599999964</v>
      </c>
      <c r="F48" s="33">
        <f t="shared" si="7"/>
        <v>2643.7422959999985</v>
      </c>
      <c r="G48" s="37">
        <v>0</v>
      </c>
      <c r="H48" s="12">
        <f t="shared" si="8"/>
        <v>0</v>
      </c>
    </row>
    <row r="49" spans="1:8" x14ac:dyDescent="0.25">
      <c r="A49" s="6" t="s">
        <v>81</v>
      </c>
      <c r="B49" s="33">
        <f>19034.51-17244.71</f>
        <v>1789.7999999999993</v>
      </c>
      <c r="C49" s="33">
        <f t="shared" si="4"/>
        <v>1938.9499999999994</v>
      </c>
      <c r="D49" s="34">
        <f t="shared" si="5"/>
        <v>0.3518</v>
      </c>
      <c r="E49" s="33">
        <f t="shared" si="6"/>
        <v>682.12260999999978</v>
      </c>
      <c r="F49" s="33">
        <f t="shared" si="7"/>
        <v>2621.0726099999993</v>
      </c>
      <c r="G49" s="37">
        <v>0</v>
      </c>
      <c r="H49" s="12">
        <f t="shared" si="8"/>
        <v>0</v>
      </c>
    </row>
    <row r="50" spans="1:8" x14ac:dyDescent="0.25">
      <c r="A50" s="6" t="s">
        <v>99</v>
      </c>
      <c r="B50" s="33">
        <f>19335.69-17531.61</f>
        <v>1804.0799999999981</v>
      </c>
      <c r="C50" s="33">
        <f t="shared" si="4"/>
        <v>1954.4199999999978</v>
      </c>
      <c r="D50" s="34">
        <f t="shared" si="5"/>
        <v>0.3518</v>
      </c>
      <c r="E50" s="33">
        <f t="shared" si="6"/>
        <v>687.56495599999926</v>
      </c>
      <c r="F50" s="33">
        <f t="shared" si="7"/>
        <v>2641.9849559999971</v>
      </c>
      <c r="G50" s="37">
        <v>0</v>
      </c>
      <c r="H50" s="12">
        <f t="shared" si="8"/>
        <v>0</v>
      </c>
    </row>
    <row r="51" spans="1:8" x14ac:dyDescent="0.25">
      <c r="A51" s="6" t="s">
        <v>82</v>
      </c>
      <c r="B51" s="33">
        <f>19034.51-18229.92</f>
        <v>804.59000000000015</v>
      </c>
      <c r="C51" s="33">
        <f t="shared" si="4"/>
        <v>871.63916666666682</v>
      </c>
      <c r="D51" s="34">
        <f t="shared" si="5"/>
        <v>0.3518</v>
      </c>
      <c r="E51" s="33">
        <f t="shared" si="6"/>
        <v>306.64265883333337</v>
      </c>
      <c r="F51" s="33">
        <f t="shared" si="7"/>
        <v>1178.2818255000002</v>
      </c>
      <c r="G51" s="37">
        <v>0</v>
      </c>
      <c r="H51" s="12">
        <f t="shared" si="8"/>
        <v>0</v>
      </c>
    </row>
    <row r="52" spans="1:8" x14ac:dyDescent="0.25">
      <c r="A52" s="6" t="s">
        <v>100</v>
      </c>
      <c r="B52" s="33">
        <f>20364.41-18496.61</f>
        <v>1867.7999999999993</v>
      </c>
      <c r="C52" s="33">
        <f t="shared" si="4"/>
        <v>2023.4499999999994</v>
      </c>
      <c r="D52" s="34">
        <f t="shared" si="5"/>
        <v>0.3518</v>
      </c>
      <c r="E52" s="33">
        <f t="shared" si="6"/>
        <v>711.84970999999973</v>
      </c>
      <c r="F52" s="33">
        <f t="shared" si="7"/>
        <v>2735.2997099999993</v>
      </c>
      <c r="G52" s="37">
        <v>0</v>
      </c>
      <c r="H52" s="12">
        <f t="shared" si="8"/>
        <v>0</v>
      </c>
    </row>
    <row r="53" spans="1:8" x14ac:dyDescent="0.25">
      <c r="A53" s="6" t="s">
        <v>101</v>
      </c>
      <c r="B53" s="33">
        <f>20692.31-18808.79</f>
        <v>1883.5200000000004</v>
      </c>
      <c r="C53" s="33">
        <f t="shared" si="4"/>
        <v>2040.4800000000005</v>
      </c>
      <c r="D53" s="34">
        <f t="shared" si="5"/>
        <v>0.3518</v>
      </c>
      <c r="E53" s="33">
        <f t="shared" si="6"/>
        <v>717.84086400000012</v>
      </c>
      <c r="F53" s="33">
        <f t="shared" si="7"/>
        <v>2758.3208640000007</v>
      </c>
      <c r="G53" s="37"/>
      <c r="H53" s="12">
        <f t="shared" si="8"/>
        <v>0</v>
      </c>
    </row>
    <row r="54" spans="1:8" x14ac:dyDescent="0.25">
      <c r="A54" s="6" t="s">
        <v>102</v>
      </c>
      <c r="B54" s="33">
        <f>21055.9-19143.58</f>
        <v>1912.3199999999997</v>
      </c>
      <c r="C54" s="33">
        <f t="shared" si="4"/>
        <v>2071.6799999999998</v>
      </c>
      <c r="D54" s="34">
        <f t="shared" si="5"/>
        <v>0.3518</v>
      </c>
      <c r="E54" s="33">
        <f t="shared" si="6"/>
        <v>728.81702399999995</v>
      </c>
      <c r="F54" s="33">
        <f t="shared" si="7"/>
        <v>2800.4970239999998</v>
      </c>
      <c r="G54" s="37">
        <v>0</v>
      </c>
      <c r="H54" s="12">
        <f t="shared" si="8"/>
        <v>0</v>
      </c>
    </row>
    <row r="55" spans="1:8" x14ac:dyDescent="0.25">
      <c r="A55" s="6" t="s">
        <v>103</v>
      </c>
      <c r="B55" s="33">
        <f>21844.36-19878.4</f>
        <v>1965.9599999999991</v>
      </c>
      <c r="C55" s="33">
        <f t="shared" si="4"/>
        <v>2129.7899999999991</v>
      </c>
      <c r="D55" s="34">
        <f t="shared" si="5"/>
        <v>0.3518</v>
      </c>
      <c r="E55" s="33">
        <f t="shared" si="6"/>
        <v>749.26012199999968</v>
      </c>
      <c r="F55" s="33">
        <f t="shared" si="7"/>
        <v>2879.0501219999987</v>
      </c>
      <c r="G55" s="37">
        <v>0</v>
      </c>
      <c r="H55" s="12">
        <f t="shared" si="8"/>
        <v>0</v>
      </c>
    </row>
    <row r="56" spans="1:8" x14ac:dyDescent="0.25">
      <c r="A56" s="6" t="s">
        <v>104</v>
      </c>
      <c r="B56" s="33">
        <f>21392.87-19454.15</f>
        <v>1938.7199999999975</v>
      </c>
      <c r="C56" s="33">
        <f t="shared" si="4"/>
        <v>2100.2799999999975</v>
      </c>
      <c r="D56" s="34">
        <f t="shared" si="5"/>
        <v>0.3518</v>
      </c>
      <c r="E56" s="33">
        <f t="shared" si="6"/>
        <v>738.87850399999911</v>
      </c>
      <c r="F56" s="33">
        <f t="shared" si="7"/>
        <v>2839.1585039999964</v>
      </c>
      <c r="G56" s="37">
        <v>0</v>
      </c>
      <c r="H56" s="12">
        <f t="shared" si="8"/>
        <v>0</v>
      </c>
    </row>
    <row r="57" spans="1:8" x14ac:dyDescent="0.25">
      <c r="A57" s="6" t="s">
        <v>105</v>
      </c>
      <c r="B57" s="33">
        <f>21886.58-19917.86</f>
        <v>1968.7200000000012</v>
      </c>
      <c r="C57" s="33">
        <f t="shared" si="4"/>
        <v>2132.7800000000011</v>
      </c>
      <c r="D57" s="34">
        <f t="shared" si="5"/>
        <v>0.3518</v>
      </c>
      <c r="E57" s="33">
        <f t="shared" si="6"/>
        <v>750.31200400000034</v>
      </c>
      <c r="F57" s="33">
        <f t="shared" si="7"/>
        <v>2883.0920040000015</v>
      </c>
      <c r="G57" s="37">
        <v>0</v>
      </c>
      <c r="H57" s="12">
        <f t="shared" si="8"/>
        <v>0</v>
      </c>
    </row>
    <row r="58" spans="1:8" x14ac:dyDescent="0.25">
      <c r="A58" s="6" t="s">
        <v>106</v>
      </c>
      <c r="B58" s="33">
        <f>22469.78-20472.62</f>
        <v>1997.1599999999999</v>
      </c>
      <c r="C58" s="33">
        <f t="shared" si="4"/>
        <v>2163.5899999999997</v>
      </c>
      <c r="D58" s="34">
        <f t="shared" si="5"/>
        <v>0.3518</v>
      </c>
      <c r="E58" s="33">
        <f t="shared" si="6"/>
        <v>761.15096199999994</v>
      </c>
      <c r="F58" s="33">
        <f t="shared" si="7"/>
        <v>2924.7409619999999</v>
      </c>
      <c r="G58" s="37">
        <v>0</v>
      </c>
      <c r="H58" s="12">
        <f t="shared" si="8"/>
        <v>0</v>
      </c>
    </row>
    <row r="59" spans="1:8" x14ac:dyDescent="0.25">
      <c r="A59" s="6" t="s">
        <v>107</v>
      </c>
      <c r="B59" s="33">
        <f>23151.11-21120.11</f>
        <v>2031</v>
      </c>
      <c r="C59" s="33">
        <f t="shared" si="4"/>
        <v>2200.25</v>
      </c>
      <c r="D59" s="34">
        <f t="shared" si="5"/>
        <v>0.3518</v>
      </c>
      <c r="E59" s="33">
        <f t="shared" si="6"/>
        <v>774.04795000000001</v>
      </c>
      <c r="F59" s="33">
        <f t="shared" si="7"/>
        <v>2974.2979500000001</v>
      </c>
      <c r="G59" s="37">
        <v>0</v>
      </c>
      <c r="H59" s="12">
        <f t="shared" si="8"/>
        <v>0</v>
      </c>
    </row>
    <row r="60" spans="1:8" x14ac:dyDescent="0.25">
      <c r="A60" s="6" t="s">
        <v>108</v>
      </c>
      <c r="B60" s="33">
        <f>23989.8-21901.32</f>
        <v>2088.4799999999996</v>
      </c>
      <c r="C60" s="33">
        <f t="shared" si="4"/>
        <v>2262.5199999999995</v>
      </c>
      <c r="D60" s="34">
        <f t="shared" si="5"/>
        <v>0.3518</v>
      </c>
      <c r="E60" s="33">
        <f t="shared" si="6"/>
        <v>795.95453599999985</v>
      </c>
      <c r="F60" s="33">
        <f t="shared" si="7"/>
        <v>3058.4745359999993</v>
      </c>
      <c r="G60" s="37">
        <v>0</v>
      </c>
      <c r="H60" s="12">
        <f t="shared" si="8"/>
        <v>0</v>
      </c>
    </row>
    <row r="61" spans="1:8" x14ac:dyDescent="0.25">
      <c r="A61" s="6" t="s">
        <v>114</v>
      </c>
      <c r="B61" s="33">
        <f>24655-21901.32</f>
        <v>2753.6800000000003</v>
      </c>
      <c r="C61" s="33">
        <f t="shared" ref="C61" si="9">(B61/12)*13</f>
        <v>2983.1533333333336</v>
      </c>
      <c r="D61" s="34">
        <f t="shared" si="5"/>
        <v>0.3518</v>
      </c>
      <c r="E61" s="33">
        <f t="shared" ref="E61" si="10">C61*D61</f>
        <v>1049.4733426666669</v>
      </c>
      <c r="F61" s="33">
        <f t="shared" ref="F61" si="11">C61+E61</f>
        <v>4032.6266760000008</v>
      </c>
      <c r="G61" s="37">
        <v>0</v>
      </c>
      <c r="H61" s="12">
        <f t="shared" ref="H61" si="12">F61*G61</f>
        <v>0</v>
      </c>
    </row>
    <row r="62" spans="1:8" x14ac:dyDescent="0.25">
      <c r="A62" s="6" t="s">
        <v>83</v>
      </c>
      <c r="B62" s="33">
        <f>23212.35-21166.71</f>
        <v>2045.6399999999994</v>
      </c>
      <c r="C62" s="33">
        <f t="shared" si="4"/>
        <v>2216.1099999999992</v>
      </c>
      <c r="D62" s="34">
        <f t="shared" si="5"/>
        <v>0.3518</v>
      </c>
      <c r="E62" s="33">
        <f t="shared" si="6"/>
        <v>779.62749799999972</v>
      </c>
      <c r="F62" s="33">
        <f t="shared" si="7"/>
        <v>2995.7374979999991</v>
      </c>
      <c r="G62" s="37">
        <v>0</v>
      </c>
      <c r="H62" s="12">
        <f t="shared" si="8"/>
        <v>0</v>
      </c>
    </row>
    <row r="63" spans="1:8" x14ac:dyDescent="0.25">
      <c r="A63" s="6" t="s">
        <v>109</v>
      </c>
      <c r="B63" s="33">
        <f>24307.97-22203.89</f>
        <v>2104.0800000000017</v>
      </c>
      <c r="C63" s="33">
        <f t="shared" si="4"/>
        <v>2279.4200000000019</v>
      </c>
      <c r="D63" s="34">
        <f t="shared" si="5"/>
        <v>0.3518</v>
      </c>
      <c r="E63" s="33">
        <f t="shared" si="6"/>
        <v>801.89995600000066</v>
      </c>
      <c r="F63" s="33">
        <f t="shared" si="7"/>
        <v>3081.3199560000025</v>
      </c>
      <c r="G63" s="37">
        <v>0</v>
      </c>
      <c r="H63" s="12">
        <f t="shared" si="8"/>
        <v>0</v>
      </c>
    </row>
    <row r="64" spans="1:8" x14ac:dyDescent="0.25">
      <c r="A64" s="6" t="s">
        <v>84</v>
      </c>
      <c r="B64" s="33">
        <f>23212.35-24338.14</f>
        <v>-1125.7900000000009</v>
      </c>
      <c r="C64" s="33">
        <f t="shared" si="4"/>
        <v>-1219.6058333333342</v>
      </c>
      <c r="D64" s="34">
        <f t="shared" si="5"/>
        <v>0.3518</v>
      </c>
      <c r="E64" s="33">
        <f t="shared" si="6"/>
        <v>-429.05733216666698</v>
      </c>
      <c r="F64" s="33">
        <f t="shared" si="7"/>
        <v>-1648.6631655000012</v>
      </c>
      <c r="G64" s="37">
        <v>0</v>
      </c>
      <c r="H64" s="12">
        <f t="shared" si="8"/>
        <v>0</v>
      </c>
    </row>
    <row r="65" spans="1:8" x14ac:dyDescent="0.25">
      <c r="A65" s="6" t="s">
        <v>110</v>
      </c>
      <c r="B65" s="33">
        <f>27650.68-25377.76</f>
        <v>2272.9200000000019</v>
      </c>
      <c r="C65" s="33">
        <f t="shared" si="4"/>
        <v>2462.3300000000022</v>
      </c>
      <c r="D65" s="34">
        <f t="shared" si="5"/>
        <v>0.3518</v>
      </c>
      <c r="E65" s="33">
        <f t="shared" si="6"/>
        <v>866.24769400000082</v>
      </c>
      <c r="F65" s="33">
        <f t="shared" si="7"/>
        <v>3328.5776940000032</v>
      </c>
      <c r="G65" s="37">
        <v>0</v>
      </c>
      <c r="H65" s="12">
        <f t="shared" si="8"/>
        <v>0</v>
      </c>
    </row>
    <row r="66" spans="1:8" x14ac:dyDescent="0.25">
      <c r="A66" s="6" t="s">
        <v>111</v>
      </c>
      <c r="B66" s="33">
        <f>28839.46-26510.86</f>
        <v>2328.5999999999985</v>
      </c>
      <c r="C66" s="33">
        <f t="shared" si="4"/>
        <v>2522.6499999999983</v>
      </c>
      <c r="D66" s="34">
        <f t="shared" si="5"/>
        <v>0.3518</v>
      </c>
      <c r="E66" s="33">
        <f t="shared" si="6"/>
        <v>887.46826999999939</v>
      </c>
      <c r="F66" s="33">
        <f t="shared" si="7"/>
        <v>3410.1182699999977</v>
      </c>
      <c r="G66" s="37">
        <v>0</v>
      </c>
      <c r="H66" s="12">
        <f t="shared" si="8"/>
        <v>0</v>
      </c>
    </row>
    <row r="67" spans="1:8" x14ac:dyDescent="0.25">
      <c r="A67" s="6" t="s">
        <v>112</v>
      </c>
      <c r="B67" s="33">
        <f>30830.2-28342.72</f>
        <v>2487.4799999999996</v>
      </c>
      <c r="C67" s="33">
        <f t="shared" si="4"/>
        <v>2694.7699999999995</v>
      </c>
      <c r="D67" s="34">
        <f t="shared" si="5"/>
        <v>0.3518</v>
      </c>
      <c r="E67" s="33">
        <f t="shared" si="6"/>
        <v>948.02008599999988</v>
      </c>
      <c r="F67" s="33">
        <f t="shared" si="7"/>
        <v>3642.7900859999995</v>
      </c>
      <c r="G67" s="37">
        <v>0</v>
      </c>
      <c r="H67" s="12">
        <f t="shared" si="8"/>
        <v>0</v>
      </c>
    </row>
    <row r="68" spans="1:8" x14ac:dyDescent="0.25">
      <c r="A68" s="6" t="s">
        <v>113</v>
      </c>
      <c r="B68" s="33">
        <f>32390.2-28342.72</f>
        <v>4047.4799999999996</v>
      </c>
      <c r="C68" s="33">
        <f t="shared" ref="C68" si="13">(B68/12)*13</f>
        <v>4384.7699999999995</v>
      </c>
      <c r="D68" s="34">
        <f t="shared" si="5"/>
        <v>0.3518</v>
      </c>
      <c r="E68" s="33">
        <f t="shared" ref="E68" si="14">C68*D68</f>
        <v>1542.5620859999999</v>
      </c>
      <c r="F68" s="33">
        <f t="shared" ref="F68" si="15">C68+E68</f>
        <v>5927.3320859999994</v>
      </c>
      <c r="G68" s="37">
        <v>0</v>
      </c>
      <c r="H68" s="12">
        <f t="shared" ref="H68" si="16">F68*G68</f>
        <v>0</v>
      </c>
    </row>
    <row r="69" spans="1:8" x14ac:dyDescent="0.25">
      <c r="A69" s="61" t="s">
        <v>20</v>
      </c>
      <c r="B69" s="61"/>
      <c r="C69" s="61"/>
      <c r="D69" s="61"/>
      <c r="E69" s="61"/>
      <c r="F69" s="61"/>
      <c r="G69" s="36">
        <f>SUM(G44:G68)</f>
        <v>0</v>
      </c>
      <c r="H69" s="7">
        <f>SUM(H44:H68)</f>
        <v>0</v>
      </c>
    </row>
    <row r="70" spans="1:8" x14ac:dyDescent="0.25">
      <c r="C70" s="1"/>
      <c r="D70" s="1"/>
      <c r="E70" s="1"/>
      <c r="F70" s="1"/>
    </row>
    <row r="71" spans="1:8" x14ac:dyDescent="0.25">
      <c r="A71" s="59" t="s">
        <v>18</v>
      </c>
      <c r="B71" s="59"/>
      <c r="C71" s="1"/>
      <c r="D71" s="1"/>
      <c r="E71" s="1"/>
      <c r="F71" s="1"/>
    </row>
    <row r="72" spans="1:8" x14ac:dyDescent="0.25">
      <c r="C72" s="1"/>
      <c r="D72" s="1"/>
      <c r="E72" s="1"/>
      <c r="F72" s="1"/>
    </row>
    <row r="73" spans="1:8" x14ac:dyDescent="0.25">
      <c r="C73" s="1"/>
      <c r="D73" s="1"/>
      <c r="E73" s="1"/>
      <c r="F73" s="1"/>
    </row>
    <row r="74" spans="1:8" x14ac:dyDescent="0.25">
      <c r="C74" s="1"/>
      <c r="D74" s="1"/>
      <c r="E74" s="1"/>
      <c r="F74" s="1"/>
    </row>
    <row r="75" spans="1:8" x14ac:dyDescent="0.25">
      <c r="C75" s="1"/>
      <c r="D75" s="1"/>
      <c r="E75" s="1"/>
      <c r="F75" s="1"/>
    </row>
    <row r="76" spans="1:8" x14ac:dyDescent="0.25">
      <c r="C76" s="1"/>
      <c r="D76" s="1"/>
      <c r="E76" s="1"/>
      <c r="F76" s="1"/>
    </row>
    <row r="77" spans="1:8" x14ac:dyDescent="0.25">
      <c r="C77" s="1"/>
      <c r="D77" s="1"/>
      <c r="E77" s="1"/>
      <c r="F77" s="1"/>
    </row>
    <row r="78" spans="1:8" x14ac:dyDescent="0.25">
      <c r="C78" s="1"/>
      <c r="D78" s="1"/>
      <c r="E78" s="1"/>
      <c r="F78" s="1"/>
    </row>
    <row r="79" spans="1:8" x14ac:dyDescent="0.25">
      <c r="C79" s="1"/>
      <c r="D79" s="1"/>
      <c r="E79" s="1"/>
      <c r="F79" s="1"/>
    </row>
    <row r="80" spans="1:8" ht="13.8" x14ac:dyDescent="0.25">
      <c r="A80" s="110" t="s">
        <v>87</v>
      </c>
      <c r="B80" s="110"/>
      <c r="C80" s="110"/>
      <c r="D80" s="110"/>
      <c r="E80" s="110"/>
      <c r="F80" s="110"/>
      <c r="G80" s="110"/>
      <c r="H80" s="110"/>
    </row>
    <row r="82" spans="1:8" ht="13.95" customHeight="1" x14ac:dyDescent="0.25">
      <c r="A82" s="108" t="s">
        <v>77</v>
      </c>
      <c r="B82" s="109"/>
      <c r="C82" s="109"/>
      <c r="D82" s="109"/>
      <c r="E82" s="109"/>
      <c r="F82" s="109"/>
      <c r="G82" s="109"/>
      <c r="H82" s="111"/>
    </row>
    <row r="83" spans="1:8" x14ac:dyDescent="0.25">
      <c r="A83" s="6" t="s">
        <v>78</v>
      </c>
      <c r="B83" s="6" t="s">
        <v>86</v>
      </c>
      <c r="C83" s="6" t="s">
        <v>2</v>
      </c>
      <c r="D83" s="6" t="s">
        <v>74</v>
      </c>
      <c r="E83" s="6" t="s">
        <v>74</v>
      </c>
      <c r="F83" s="6" t="s">
        <v>0</v>
      </c>
      <c r="G83" s="3" t="s">
        <v>76</v>
      </c>
      <c r="H83" s="3" t="s">
        <v>75</v>
      </c>
    </row>
    <row r="84" spans="1:8" x14ac:dyDescent="0.25">
      <c r="A84" s="6" t="s">
        <v>79</v>
      </c>
      <c r="B84" s="33">
        <v>16314.57</v>
      </c>
      <c r="C84" s="33">
        <f t="shared" ref="C84:C89" si="17">(B84/12)*13</f>
        <v>17674.1175</v>
      </c>
      <c r="D84" s="34">
        <f t="shared" ref="D84:D89" si="18">23.8%+8.5%+2.88%</f>
        <v>0.3518</v>
      </c>
      <c r="E84" s="33">
        <f>C84*D84</f>
        <v>6217.7545365000005</v>
      </c>
      <c r="F84" s="33">
        <f t="shared" ref="F84:F89" si="19">C84+E84</f>
        <v>23891.872036500001</v>
      </c>
      <c r="G84" s="37">
        <v>0</v>
      </c>
      <c r="H84" s="12">
        <f>F84*G84</f>
        <v>0</v>
      </c>
    </row>
    <row r="85" spans="1:8" x14ac:dyDescent="0.25">
      <c r="A85" s="6" t="s">
        <v>81</v>
      </c>
      <c r="B85" s="33">
        <v>17244.71</v>
      </c>
      <c r="C85" s="33">
        <f t="shared" si="17"/>
        <v>18681.769166666665</v>
      </c>
      <c r="D85" s="34">
        <f t="shared" si="18"/>
        <v>0.3518</v>
      </c>
      <c r="E85" s="33">
        <f t="shared" ref="E85:E89" si="20">C85*D85</f>
        <v>6572.2463928333327</v>
      </c>
      <c r="F85" s="33">
        <f t="shared" si="19"/>
        <v>25254.015559499996</v>
      </c>
      <c r="G85" s="37">
        <v>0</v>
      </c>
      <c r="H85" s="12">
        <f t="shared" ref="H85:H89" si="21">F85*G85</f>
        <v>0</v>
      </c>
    </row>
    <row r="86" spans="1:8" x14ac:dyDescent="0.25">
      <c r="A86" s="6" t="s">
        <v>82</v>
      </c>
      <c r="B86" s="33">
        <v>18229.919999999998</v>
      </c>
      <c r="C86" s="33">
        <f t="shared" si="17"/>
        <v>19749.079999999998</v>
      </c>
      <c r="D86" s="34">
        <f t="shared" si="18"/>
        <v>0.3518</v>
      </c>
      <c r="E86" s="33">
        <f t="shared" si="20"/>
        <v>6947.7263439999997</v>
      </c>
      <c r="F86" s="33">
        <f t="shared" si="19"/>
        <v>26696.806343999997</v>
      </c>
      <c r="G86" s="37">
        <v>0</v>
      </c>
      <c r="H86" s="12">
        <f t="shared" si="21"/>
        <v>0</v>
      </c>
    </row>
    <row r="87" spans="1:8" x14ac:dyDescent="0.25">
      <c r="A87" s="6" t="s">
        <v>80</v>
      </c>
      <c r="B87" s="33">
        <v>19454.150000000001</v>
      </c>
      <c r="C87" s="33">
        <f t="shared" si="17"/>
        <v>21075.32916666667</v>
      </c>
      <c r="D87" s="34">
        <f t="shared" si="18"/>
        <v>0.3518</v>
      </c>
      <c r="E87" s="33">
        <f t="shared" si="20"/>
        <v>7414.3008008333345</v>
      </c>
      <c r="F87" s="33">
        <f t="shared" si="19"/>
        <v>28489.629967500005</v>
      </c>
      <c r="G87" s="37">
        <v>0</v>
      </c>
      <c r="H87" s="12">
        <f t="shared" si="21"/>
        <v>0</v>
      </c>
    </row>
    <row r="88" spans="1:8" x14ac:dyDescent="0.25">
      <c r="A88" s="6" t="s">
        <v>83</v>
      </c>
      <c r="B88" s="33">
        <v>21166.71</v>
      </c>
      <c r="C88" s="33">
        <f t="shared" si="17"/>
        <v>22930.602500000001</v>
      </c>
      <c r="D88" s="34">
        <f t="shared" si="18"/>
        <v>0.3518</v>
      </c>
      <c r="E88" s="33">
        <f t="shared" si="20"/>
        <v>8066.9859595000007</v>
      </c>
      <c r="F88" s="33">
        <f t="shared" si="19"/>
        <v>30997.588459500003</v>
      </c>
      <c r="G88" s="37">
        <v>0</v>
      </c>
      <c r="H88" s="12">
        <f t="shared" si="21"/>
        <v>0</v>
      </c>
    </row>
    <row r="89" spans="1:8" x14ac:dyDescent="0.25">
      <c r="A89" s="6" t="s">
        <v>84</v>
      </c>
      <c r="B89" s="33">
        <v>24338.14</v>
      </c>
      <c r="C89" s="33">
        <f t="shared" si="17"/>
        <v>26366.318333333333</v>
      </c>
      <c r="D89" s="34">
        <f t="shared" si="18"/>
        <v>0.3518</v>
      </c>
      <c r="E89" s="33">
        <f t="shared" si="20"/>
        <v>9275.6707896666667</v>
      </c>
      <c r="F89" s="33">
        <f t="shared" si="19"/>
        <v>35641.989122999999</v>
      </c>
      <c r="G89" s="37">
        <v>0</v>
      </c>
      <c r="H89" s="12">
        <f t="shared" si="21"/>
        <v>0</v>
      </c>
    </row>
    <row r="90" spans="1:8" x14ac:dyDescent="0.25">
      <c r="A90" s="61" t="s">
        <v>20</v>
      </c>
      <c r="B90" s="61"/>
      <c r="C90" s="61"/>
      <c r="D90" s="61"/>
      <c r="E90" s="61"/>
      <c r="F90" s="61"/>
      <c r="G90" s="36">
        <f>SUM(G84:G89)</f>
        <v>0</v>
      </c>
      <c r="H90" s="7">
        <f>SUM(H84:H89)</f>
        <v>0</v>
      </c>
    </row>
    <row r="92" spans="1:8" ht="12" customHeight="1" x14ac:dyDescent="0.25">
      <c r="A92" s="108" t="s">
        <v>85</v>
      </c>
      <c r="B92" s="109"/>
      <c r="C92" s="109"/>
      <c r="D92" s="109"/>
      <c r="E92" s="109"/>
      <c r="F92" s="109"/>
      <c r="G92" s="109"/>
      <c r="H92" s="111"/>
    </row>
    <row r="93" spans="1:8" x14ac:dyDescent="0.25">
      <c r="A93" s="6" t="s">
        <v>78</v>
      </c>
      <c r="B93" s="6" t="s">
        <v>86</v>
      </c>
      <c r="C93" s="6" t="s">
        <v>2</v>
      </c>
      <c r="D93" s="6" t="s">
        <v>74</v>
      </c>
      <c r="E93" s="6" t="s">
        <v>74</v>
      </c>
      <c r="F93" s="6" t="s">
        <v>0</v>
      </c>
      <c r="G93" s="3" t="s">
        <v>89</v>
      </c>
      <c r="H93" s="3" t="s">
        <v>75</v>
      </c>
    </row>
    <row r="94" spans="1:8" x14ac:dyDescent="0.25">
      <c r="A94" s="6" t="s">
        <v>79</v>
      </c>
      <c r="B94" s="33">
        <v>16314.57</v>
      </c>
      <c r="C94" s="33">
        <f t="shared" ref="C94:C99" si="22">(B94/12)*13</f>
        <v>17674.1175</v>
      </c>
      <c r="D94" s="34">
        <f t="shared" ref="D94:D99" si="23">23.8%+8.5%+2.88%</f>
        <v>0.3518</v>
      </c>
      <c r="E94" s="33">
        <f>C94*D94</f>
        <v>6217.7545365000005</v>
      </c>
      <c r="F94" s="33">
        <f t="shared" ref="F94:F99" si="24">C94+E94</f>
        <v>23891.872036500001</v>
      </c>
      <c r="G94" s="37">
        <v>0</v>
      </c>
      <c r="H94" s="12">
        <f>F94*G94</f>
        <v>0</v>
      </c>
    </row>
    <row r="95" spans="1:8" x14ac:dyDescent="0.25">
      <c r="A95" s="6" t="s">
        <v>81</v>
      </c>
      <c r="B95" s="33">
        <v>17244.71</v>
      </c>
      <c r="C95" s="33">
        <f t="shared" si="22"/>
        <v>18681.769166666665</v>
      </c>
      <c r="D95" s="34">
        <f t="shared" si="23"/>
        <v>0.3518</v>
      </c>
      <c r="E95" s="33">
        <f t="shared" ref="E95:E99" si="25">C95*D95</f>
        <v>6572.2463928333327</v>
      </c>
      <c r="F95" s="33">
        <f t="shared" si="24"/>
        <v>25254.015559499996</v>
      </c>
      <c r="G95" s="37">
        <v>0</v>
      </c>
      <c r="H95" s="12">
        <f t="shared" ref="H95:H99" si="26">F95*G95</f>
        <v>0</v>
      </c>
    </row>
    <row r="96" spans="1:8" x14ac:dyDescent="0.25">
      <c r="A96" s="6" t="s">
        <v>82</v>
      </c>
      <c r="B96" s="33">
        <v>18229.919999999998</v>
      </c>
      <c r="C96" s="33">
        <f t="shared" si="22"/>
        <v>19749.079999999998</v>
      </c>
      <c r="D96" s="34">
        <f t="shared" si="23"/>
        <v>0.3518</v>
      </c>
      <c r="E96" s="33">
        <f t="shared" si="25"/>
        <v>6947.7263439999997</v>
      </c>
      <c r="F96" s="33">
        <f t="shared" si="24"/>
        <v>26696.806343999997</v>
      </c>
      <c r="G96" s="37">
        <v>0</v>
      </c>
      <c r="H96" s="12">
        <f t="shared" si="26"/>
        <v>0</v>
      </c>
    </row>
    <row r="97" spans="1:8" x14ac:dyDescent="0.25">
      <c r="A97" s="6" t="s">
        <v>80</v>
      </c>
      <c r="B97" s="33">
        <v>19454.150000000001</v>
      </c>
      <c r="C97" s="33">
        <f t="shared" si="22"/>
        <v>21075.32916666667</v>
      </c>
      <c r="D97" s="34">
        <f t="shared" si="23"/>
        <v>0.3518</v>
      </c>
      <c r="E97" s="33">
        <f t="shared" si="25"/>
        <v>7414.3008008333345</v>
      </c>
      <c r="F97" s="33">
        <f t="shared" si="24"/>
        <v>28489.629967500005</v>
      </c>
      <c r="G97" s="37">
        <v>0</v>
      </c>
      <c r="H97" s="12">
        <f t="shared" si="26"/>
        <v>0</v>
      </c>
    </row>
    <row r="98" spans="1:8" x14ac:dyDescent="0.25">
      <c r="A98" s="6" t="s">
        <v>83</v>
      </c>
      <c r="B98" s="33">
        <v>21166.71</v>
      </c>
      <c r="C98" s="33">
        <f t="shared" si="22"/>
        <v>22930.602500000001</v>
      </c>
      <c r="D98" s="34">
        <f t="shared" si="23"/>
        <v>0.3518</v>
      </c>
      <c r="E98" s="33">
        <f t="shared" si="25"/>
        <v>8066.9859595000007</v>
      </c>
      <c r="F98" s="33">
        <f t="shared" si="24"/>
        <v>30997.588459500003</v>
      </c>
      <c r="G98" s="37">
        <v>0</v>
      </c>
      <c r="H98" s="12">
        <f t="shared" si="26"/>
        <v>0</v>
      </c>
    </row>
    <row r="99" spans="1:8" x14ac:dyDescent="0.25">
      <c r="A99" s="6" t="s">
        <v>84</v>
      </c>
      <c r="B99" s="33">
        <v>24338.14</v>
      </c>
      <c r="C99" s="33">
        <f t="shared" si="22"/>
        <v>26366.318333333333</v>
      </c>
      <c r="D99" s="34">
        <f t="shared" si="23"/>
        <v>0.3518</v>
      </c>
      <c r="E99" s="33">
        <f t="shared" si="25"/>
        <v>9275.6707896666667</v>
      </c>
      <c r="F99" s="33">
        <f t="shared" si="24"/>
        <v>35641.989122999999</v>
      </c>
      <c r="G99" s="37">
        <v>0</v>
      </c>
      <c r="H99" s="12">
        <f t="shared" si="26"/>
        <v>0</v>
      </c>
    </row>
    <row r="100" spans="1:8" x14ac:dyDescent="0.25">
      <c r="A100" s="61" t="s">
        <v>20</v>
      </c>
      <c r="B100" s="61"/>
      <c r="C100" s="61"/>
      <c r="D100" s="61"/>
      <c r="E100" s="61"/>
      <c r="F100" s="61"/>
      <c r="G100" s="36">
        <f>SUM(G94:G99)</f>
        <v>0</v>
      </c>
      <c r="H100" s="7">
        <f>SUM(H94:H99)</f>
        <v>0</v>
      </c>
    </row>
    <row r="102" spans="1:8" x14ac:dyDescent="0.25">
      <c r="A102" s="108" t="s">
        <v>88</v>
      </c>
      <c r="B102" s="109"/>
      <c r="C102" s="109"/>
      <c r="D102" s="109"/>
      <c r="E102" s="109"/>
      <c r="F102" s="109"/>
      <c r="G102" s="109"/>
      <c r="H102" s="47">
        <f>H100-H90</f>
        <v>0</v>
      </c>
    </row>
    <row r="104" spans="1:8" x14ac:dyDescent="0.25">
      <c r="A104" s="59" t="s">
        <v>18</v>
      </c>
      <c r="B104" s="59"/>
    </row>
  </sheetData>
  <sheetProtection algorithmName="SHA-512" hashValue="IPz6c2L5KE1WXuzAH3iUdbN3uiK5rPeu5nSreYU3Fs+g6cdt45NOVIK07sJ0WI12TdC94YVGqlIqB++ko9ANgg==" saltValue="Vham6dbmydEssw7J+voDjg==" spinCount="100000" sheet="1" objects="1" scenarios="1"/>
  <mergeCells count="27">
    <mergeCell ref="A71:B71"/>
    <mergeCell ref="A38:B38"/>
    <mergeCell ref="A40:H40"/>
    <mergeCell ref="A42:H42"/>
    <mergeCell ref="A69:F69"/>
    <mergeCell ref="A14:B15"/>
    <mergeCell ref="A16:D16"/>
    <mergeCell ref="A18:F18"/>
    <mergeCell ref="A19:B19"/>
    <mergeCell ref="A21:A32"/>
    <mergeCell ref="B32:E32"/>
    <mergeCell ref="A3:E3"/>
    <mergeCell ref="A6:A11"/>
    <mergeCell ref="A1:H1"/>
    <mergeCell ref="A102:G102"/>
    <mergeCell ref="A104:B104"/>
    <mergeCell ref="A80:H80"/>
    <mergeCell ref="A82:H82"/>
    <mergeCell ref="A90:F90"/>
    <mergeCell ref="A92:H92"/>
    <mergeCell ref="A100:F100"/>
    <mergeCell ref="A33:B33"/>
    <mergeCell ref="A36:B36"/>
    <mergeCell ref="A34:D34"/>
    <mergeCell ref="F33:F34"/>
    <mergeCell ref="A4:B4"/>
    <mergeCell ref="A12:B12"/>
  </mergeCells>
  <phoneticPr fontId="16" type="noConversion"/>
  <hyperlinks>
    <hyperlink ref="A104" r:id="rId1" xr:uid="{8735B6A0-6D99-4F78-A944-577649E0805F}"/>
    <hyperlink ref="A71" r:id="rId2" xr:uid="{47B50050-1303-42F1-849C-78EB6E52A5DA}"/>
    <hyperlink ref="A38" r:id="rId3" xr:uid="{08AE77D1-91B4-4B9E-9732-0ECB6C43F407}"/>
  </hyperlinks>
  <pageMargins left="0.23622047244094491" right="0.23622047244094491" top="0.74803149606299213" bottom="0.74803149606299213" header="0.31496062992125984" footer="0.31496062992125984"/>
  <pageSetup paperSize="9" orientation="landscape" r:id="rId4"/>
  <headerFooter>
    <oddFooter>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D75D9-5FCB-4AF8-914D-714B23DECF7D}">
  <dimension ref="A1:B33"/>
  <sheetViews>
    <sheetView zoomScale="115" zoomScaleNormal="115" workbookViewId="0">
      <selection activeCell="C9" sqref="C9"/>
    </sheetView>
  </sheetViews>
  <sheetFormatPr defaultColWidth="70.33203125" defaultRowHeight="14.4" x14ac:dyDescent="0.3"/>
  <cols>
    <col min="1" max="1" width="113.33203125" customWidth="1"/>
    <col min="2" max="2" width="18.88671875" customWidth="1"/>
  </cols>
  <sheetData>
    <row r="1" spans="1:2" x14ac:dyDescent="0.3">
      <c r="A1" s="120" t="s">
        <v>143</v>
      </c>
      <c r="B1" s="120"/>
    </row>
    <row r="2" spans="1:2" ht="15.6" x14ac:dyDescent="0.3">
      <c r="A2" s="29" t="s">
        <v>121</v>
      </c>
      <c r="B2" s="30">
        <f>'limiti assunzioni'!J4</f>
        <v>0</v>
      </c>
    </row>
    <row r="3" spans="1:2" ht="15.6" x14ac:dyDescent="0.3">
      <c r="A3" s="29" t="s">
        <v>122</v>
      </c>
      <c r="B3" s="30">
        <f>'limiti assunzioni'!J5</f>
        <v>0</v>
      </c>
    </row>
    <row r="4" spans="1:2" ht="15.6" x14ac:dyDescent="0.3">
      <c r="A4" s="29" t="s">
        <v>123</v>
      </c>
      <c r="B4" s="30">
        <f>'limiti assunzioni'!J24</f>
        <v>0</v>
      </c>
    </row>
    <row r="5" spans="1:2" ht="15.6" x14ac:dyDescent="0.3">
      <c r="A5" s="29" t="s">
        <v>124</v>
      </c>
      <c r="B5" s="30">
        <f>'limiti assunzioni'!D5</f>
        <v>0</v>
      </c>
    </row>
    <row r="6" spans="1:2" ht="15.6" x14ac:dyDescent="0.3">
      <c r="A6" s="29" t="s">
        <v>125</v>
      </c>
      <c r="B6" s="30">
        <f>'limiti assunzioni'!F56</f>
        <v>0</v>
      </c>
    </row>
    <row r="33" spans="1:1" x14ac:dyDescent="0.3">
      <c r="A33" s="48" t="s">
        <v>90</v>
      </c>
    </row>
  </sheetData>
  <sheetProtection algorithmName="SHA-512" hashValue="mIcPeqV5n15cV09cxW9TMJobsbm/8MibK2GeRIIa99GTazFUjv/ysvMRVeDZRHn8Y8vshqrPThLIC8nXMHeDaA==" saltValue="6X7yb+yVIre69MvAAnaM/Q==" spinCount="100000" sheet="1" objects="1" scenarios="1"/>
  <mergeCells count="1">
    <mergeCell ref="A1:B1"/>
  </mergeCells>
  <hyperlinks>
    <hyperlink ref="A33" r:id="rId1" xr:uid="{BF001339-A4B1-4741-9A8F-88AFF52B75F7}"/>
  </hyperlinks>
  <pageMargins left="0.25" right="0.25" top="0.75" bottom="0.75" header="0.3" footer="0.3"/>
  <pageSetup paperSize="9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0103A-8C76-45A6-9F8F-0AAE714AECC3}">
  <dimension ref="A1:N9"/>
  <sheetViews>
    <sheetView zoomScale="145" zoomScaleNormal="145" workbookViewId="0">
      <selection activeCell="D13" sqref="D13"/>
    </sheetView>
  </sheetViews>
  <sheetFormatPr defaultRowHeight="14.4" x14ac:dyDescent="0.3"/>
  <sheetData>
    <row r="1" spans="1:14" x14ac:dyDescent="0.3">
      <c r="A1" s="122" t="s">
        <v>138</v>
      </c>
      <c r="B1" s="122"/>
      <c r="C1" s="122"/>
      <c r="D1" s="122"/>
      <c r="E1" s="122"/>
      <c r="F1" s="122"/>
      <c r="G1" s="122"/>
      <c r="H1" s="122"/>
      <c r="I1" s="122"/>
    </row>
    <row r="2" spans="1:14" s="38" customFormat="1" ht="12" customHeight="1" x14ac:dyDescent="0.25"/>
    <row r="3" spans="1:14" ht="14.4" customHeight="1" x14ac:dyDescent="0.3">
      <c r="A3" s="121" t="s">
        <v>140</v>
      </c>
      <c r="B3" s="121"/>
      <c r="C3" s="121"/>
      <c r="D3" s="121"/>
      <c r="E3" s="121"/>
      <c r="F3" s="121"/>
      <c r="G3" s="121"/>
      <c r="H3" s="121"/>
      <c r="I3" s="121"/>
      <c r="J3" s="57"/>
      <c r="K3" s="57"/>
      <c r="L3" s="57"/>
      <c r="M3" s="57"/>
      <c r="N3" s="57"/>
    </row>
    <row r="4" spans="1:14" x14ac:dyDescent="0.3">
      <c r="A4" s="121"/>
      <c r="B4" s="121"/>
      <c r="C4" s="121"/>
      <c r="D4" s="121"/>
      <c r="E4" s="121"/>
      <c r="F4" s="121"/>
      <c r="G4" s="121"/>
      <c r="H4" s="121"/>
      <c r="I4" s="121"/>
    </row>
    <row r="5" spans="1:14" ht="14.4" customHeight="1" x14ac:dyDescent="0.3">
      <c r="A5" s="121" t="s">
        <v>139</v>
      </c>
      <c r="B5" s="121"/>
      <c r="C5" s="121"/>
      <c r="D5" s="121"/>
      <c r="E5" s="121"/>
      <c r="F5" s="121"/>
      <c r="G5" s="121"/>
      <c r="H5" s="121"/>
      <c r="I5" s="121"/>
    </row>
    <row r="6" spans="1:14" x14ac:dyDescent="0.3">
      <c r="A6" s="121"/>
      <c r="B6" s="121"/>
      <c r="C6" s="121"/>
      <c r="D6" s="121"/>
      <c r="E6" s="121"/>
      <c r="F6" s="121"/>
      <c r="G6" s="121"/>
      <c r="H6" s="121"/>
      <c r="I6" s="121"/>
    </row>
    <row r="7" spans="1:14" x14ac:dyDescent="0.3">
      <c r="A7" s="121"/>
      <c r="B7" s="121"/>
      <c r="C7" s="121"/>
      <c r="D7" s="121"/>
      <c r="E7" s="121"/>
      <c r="F7" s="121"/>
      <c r="G7" s="121"/>
      <c r="H7" s="121"/>
      <c r="I7" s="121"/>
    </row>
    <row r="8" spans="1:14" x14ac:dyDescent="0.3">
      <c r="A8" s="57"/>
      <c r="B8" s="57"/>
      <c r="C8" s="57"/>
      <c r="D8" s="57"/>
      <c r="E8" s="57"/>
      <c r="F8" s="57"/>
      <c r="G8" s="57"/>
      <c r="H8" s="57"/>
      <c r="I8" s="57"/>
    </row>
    <row r="9" spans="1:14" x14ac:dyDescent="0.3">
      <c r="A9" s="48" t="s">
        <v>90</v>
      </c>
    </row>
  </sheetData>
  <sheetProtection algorithmName="SHA-512" hashValue="k2OdeZyii4Pncnx46Eo+i/sOzpASrmjVrrhIpdmlppoElLyLRvomVcLLD3km2mOw6/48KA2Ma3x2bsi8DriOsA==" saltValue="I3YzRawAAHo2wiNwUDDtGA==" spinCount="100000" sheet="1" objects="1" scenarios="1"/>
  <mergeCells count="3">
    <mergeCell ref="A3:I4"/>
    <mergeCell ref="A1:I1"/>
    <mergeCell ref="A5:I7"/>
  </mergeCells>
  <hyperlinks>
    <hyperlink ref="A9" r:id="rId1" xr:uid="{B7AF196A-D342-4629-9EF0-F2E50483E8F7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limiti assunzioni</vt:lpstr>
      <vt:lpstr>spese personale</vt:lpstr>
      <vt:lpstr>grafico</vt:lpstr>
      <vt:lpstr>legenda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2025-12-12T06:45:01Z</dcterms:modified>
</cp:coreProperties>
</file>