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5BB25492-05F6-4EED-A4EE-C70074F8521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miti assunzioni" sheetId="5" r:id="rId1"/>
    <sheet name="spesa personale" sheetId="7" r:id="rId2"/>
    <sheet name="grafico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2" i="8"/>
  <c r="B5" i="8"/>
  <c r="F29" i="7" l="1"/>
  <c r="H59" i="5"/>
  <c r="E29" i="7"/>
  <c r="D29" i="7"/>
  <c r="C29" i="7"/>
  <c r="F10" i="7"/>
  <c r="E10" i="7"/>
  <c r="D10" i="7"/>
  <c r="C10" i="7"/>
  <c r="D48" i="5"/>
  <c r="E48" i="5" s="1"/>
  <c r="F48" i="5" s="1"/>
  <c r="H48" i="5" s="1"/>
  <c r="G49" i="5"/>
  <c r="D35" i="5"/>
  <c r="I48" i="5" l="1"/>
  <c r="D30" i="5"/>
  <c r="D32" i="5" s="1"/>
  <c r="C47" i="5"/>
  <c r="D47" i="5"/>
  <c r="C46" i="5"/>
  <c r="D46" i="5"/>
  <c r="C44" i="5"/>
  <c r="D44" i="5"/>
  <c r="C45" i="5"/>
  <c r="D45" i="5"/>
  <c r="D26" i="5"/>
  <c r="D25" i="5"/>
  <c r="D24" i="5"/>
  <c r="D23" i="5"/>
  <c r="D21" i="5"/>
  <c r="D22" i="5"/>
  <c r="D33" i="5" l="1"/>
  <c r="D38" i="5" s="1"/>
  <c r="J33" i="5" s="1"/>
  <c r="J32" i="5"/>
  <c r="E44" i="5"/>
  <c r="F44" i="5" s="1"/>
  <c r="H44" i="5" s="1"/>
  <c r="E47" i="5"/>
  <c r="F47" i="5" s="1"/>
  <c r="H47" i="5" s="1"/>
  <c r="I47" i="5" s="1"/>
  <c r="E45" i="5"/>
  <c r="F45" i="5" s="1"/>
  <c r="H45" i="5" s="1"/>
  <c r="I45" i="5" s="1"/>
  <c r="E46" i="5"/>
  <c r="F46" i="5" s="1"/>
  <c r="H46" i="5" s="1"/>
  <c r="D27" i="5"/>
  <c r="D36" i="5"/>
  <c r="J34" i="5" l="1"/>
  <c r="I44" i="5"/>
  <c r="H49" i="5"/>
  <c r="F54" i="5" s="1"/>
  <c r="F52" i="5" l="1"/>
  <c r="F53" i="5" s="1"/>
  <c r="B4" i="8"/>
  <c r="F58" i="5"/>
  <c r="F60" i="5"/>
  <c r="F61" i="5" s="1"/>
  <c r="I46" i="5"/>
  <c r="I49" i="5" s="1"/>
  <c r="F59" i="5" l="1"/>
  <c r="B6" i="8"/>
  <c r="F55" i="5"/>
</calcChain>
</file>

<file path=xl/sharedStrings.xml><?xml version="1.0" encoding="utf-8"?>
<sst xmlns="http://schemas.openxmlformats.org/spreadsheetml/2006/main" count="135" uniqueCount="100">
  <si>
    <t>totale</t>
  </si>
  <si>
    <t>categoria</t>
  </si>
  <si>
    <t>tabellare</t>
  </si>
  <si>
    <t>tredicesima</t>
  </si>
  <si>
    <t>assunzioni programmate</t>
  </si>
  <si>
    <t>costo assunzioni</t>
  </si>
  <si>
    <t>anno</t>
  </si>
  <si>
    <t>perc. applicabile</t>
  </si>
  <si>
    <t>totale disponibile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</si>
  <si>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</si>
  <si>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</si>
  <si>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</si>
  <si>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</si>
  <si>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</si>
  <si>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</si>
  <si>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</si>
  <si>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</si>
  <si>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</si>
  <si>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</si>
  <si>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</si>
  <si>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</si>
  <si>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percentuali massime incremento</t>
  </si>
  <si>
    <t>valori soglia di rientro per la maggiore spesa</t>
  </si>
  <si>
    <t>eventuale incremento massimo spesa personale</t>
  </si>
  <si>
    <t>percentuale incremento applicabile</t>
  </si>
  <si>
    <t>valore entrate correnti da rapportare</t>
  </si>
  <si>
    <t>eventuale ulteriore incremento dalle facoltà assunzionali</t>
  </si>
  <si>
    <t>www.carmignaniconsulenza.com</t>
  </si>
  <si>
    <t>facoltà assunzionali lorde diponibili del quinquennio precedente</t>
  </si>
  <si>
    <t>eventuali altre spese di personale da aggiungere</t>
  </si>
  <si>
    <t>totali</t>
  </si>
  <si>
    <t>costo al lordo dell'IRAP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</si>
  <si>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</si>
  <si>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</si>
  <si>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</si>
  <si>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</si>
  <si>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resti turn over</t>
  </si>
  <si>
    <t>nuovo rapporto spesa personale su entrate correnti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</si>
  <si>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</si>
  <si>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</si>
  <si>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</si>
  <si>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</si>
  <si>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</si>
  <si>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</si>
  <si>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</si>
  <si>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</si>
  <si>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</si>
  <si>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</si>
  <si>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</si>
  <si>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</si>
  <si>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</si>
  <si>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</si>
  <si>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spesa personale prevista anno corrente al netto delle componenti escluse</t>
  </si>
  <si>
    <t>*Ai fini della compilazione vanno inseriti i dati in tutte le celle di colore verde, le celle di colore rosso invece sono campi calcolati</t>
  </si>
  <si>
    <t>spesa di personale ai sensi dell'art. 33 DL 34/2019</t>
  </si>
  <si>
    <t>spesa del personale lorda senza IRAP anno 2018 (ai sensi del DL 34/2019)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</si>
  <si>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</si>
  <si>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</si>
  <si>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</si>
  <si>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</si>
  <si>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</si>
  <si>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DIRIGENTI</t>
  </si>
  <si>
    <t>spesa di personale ai sensi dell'art. 1 c. 557 quater o 562 della L. 296/2006</t>
  </si>
  <si>
    <t>spesa personale complessiva disponibile per nuove assunzioni in deroga</t>
  </si>
  <si>
    <t>margine nuova spesa di personale ancora disponibile rispetto al limite dell'anno di riferimento</t>
  </si>
  <si>
    <t>proiezioni teoriche del rispetto del limite della spesa di personale sulle annualità successive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</si>
  <si>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</si>
  <si>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</si>
  <si>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</si>
  <si>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</si>
  <si>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</si>
  <si>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</si>
  <si>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</si>
  <si>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</si>
  <si>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</si>
  <si>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</si>
  <si>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</si>
  <si>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Rinnovi contrattuali 2018 e 2022</t>
  </si>
  <si>
    <t>Spesa obbligatoria catergorie protette</t>
  </si>
  <si>
    <t>Diritti di rogito</t>
  </si>
  <si>
    <t>Oneri previdenza integrativa</t>
  </si>
  <si>
    <t>spesa personale annualità di riferimento al netto delle componenti escluse</t>
  </si>
  <si>
    <t>DATI RELATIVI ALLA SPESA DI PERSONALE ANNUALITA' 2025 DEL COMUNE DI ____________________</t>
  </si>
  <si>
    <t>Spesa di personale ai sensi dell’art. 1 c. 557 quater (o 562 per gli Enti sotto i 1.000 abitanti, anno di riferimento 2008) della L. 296/2006</t>
  </si>
  <si>
    <t>Complessiva Lorda</t>
  </si>
  <si>
    <t>Complessiva Lorda al netto dell'IRAP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</si>
  <si>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</si>
  <si>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</si>
  <si>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</si>
  <si>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Verifica assunzioni flessibili</t>
  </si>
  <si>
    <t>Spese per assunzioni flessibili anno 2009</t>
  </si>
  <si>
    <t>Spese per assunzioni flessibili anno corrente</t>
  </si>
  <si>
    <t>Verifica rispetto del limite</t>
  </si>
  <si>
    <t>Spese assunzioni art. 208 c.d.s.</t>
  </si>
  <si>
    <t>spesa del personale lorda senza IRAP prevista anno corrente dl 34/2019</t>
  </si>
  <si>
    <t>limite effettivo spesa di personale lorda senza IRAP dl 34/2019</t>
  </si>
  <si>
    <t>nuova spesa di personale lorda senza IRAP programmata anno corrente dl 34/2019</t>
  </si>
  <si>
    <t>spesa personale annualità di riferimento al netto componenti escluse l 296/2006</t>
  </si>
  <si>
    <t>spesa personale prevista anno corrente al netto componenti escluse l 296/2006</t>
  </si>
  <si>
    <t>NUOVA PROGRAMMAZIONE TRIENNALE DELLE ASSUNZIONI DI PERSONALE ANNUALITA' 2025 DEL COMUNE DI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</si>
</sst>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-2]\ #,##0.00;[Red]\-[$€-2]\ #,##0.00"/>
    <numFmt numFmtId="166" formatCode="0.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darkUp">
        <bgColor theme="0"/>
      </patternFill>
    </fill>
    <fill>
      <patternFill patternType="darkDown">
        <bgColor theme="0"/>
      </patternFill>
    </fill>
    <fill>
      <patternFill patternType="darkDown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5" borderId="5" applyNumberFormat="0" applyAlignment="0" applyProtection="0"/>
    <xf numFmtId="0" fontId="5" fillId="0" borderId="0" applyNumberFormat="0" applyFill="0" applyBorder="0" applyAlignment="0" applyProtection="0"/>
  </cellStyleXfs>
  <cellXfs count="118">
    <xf numFmtId="0" fontId="0" fillId="0" borderId="0" xfId="0"/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4" borderId="1" xfId="0" applyNumberFormat="1" applyFont="1" applyFill="1" applyBorder="1" applyAlignment="1">
      <alignment horizontal="left" vertical="top" wrapText="1"/>
    </xf>
    <xf numFmtId="44" fontId="7" fillId="4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4" borderId="1" xfId="1" applyFont="1" applyFill="1" applyBorder="1" applyAlignment="1" applyProtection="1">
      <alignment horizontal="left" vertical="top" wrapText="1"/>
    </xf>
    <xf numFmtId="10" fontId="9" fillId="4" borderId="1" xfId="2" applyNumberFormat="1" applyFont="1" applyFill="1" applyBorder="1" applyAlignment="1" applyProtection="1">
      <alignment horizontal="left" vertical="top" wrapText="1"/>
    </xf>
    <xf numFmtId="44" fontId="6" fillId="4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44" fontId="9" fillId="0" borderId="0" xfId="0" applyNumberFormat="1" applyFont="1" applyAlignment="1">
      <alignment horizontal="left" vertical="top" wrapText="1"/>
    </xf>
    <xf numFmtId="44" fontId="11" fillId="6" borderId="6" xfId="1" applyFont="1" applyFill="1" applyBorder="1" applyAlignment="1" applyProtection="1">
      <alignment horizontal="left" vertical="top" wrapText="1"/>
    </xf>
    <xf numFmtId="166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10" fontId="6" fillId="4" borderId="1" xfId="2" applyNumberFormat="1" applyFont="1" applyFill="1" applyBorder="1" applyAlignment="1" applyProtection="1">
      <alignment horizontal="left" vertical="top" wrapText="1"/>
    </xf>
    <xf numFmtId="44" fontId="13" fillId="6" borderId="6" xfId="1" applyFont="1" applyFill="1" applyBorder="1" applyAlignment="1" applyProtection="1">
      <alignment horizontal="left" vertical="top" wrapText="1"/>
    </xf>
    <xf numFmtId="44" fontId="12" fillId="6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10" fontId="7" fillId="0" borderId="0" xfId="2" applyNumberFormat="1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6" fillId="7" borderId="1" xfId="0" applyFont="1" applyFill="1" applyBorder="1" applyAlignment="1">
      <alignment horizontal="left" vertical="top" wrapText="1"/>
    </xf>
    <xf numFmtId="10" fontId="7" fillId="7" borderId="1" xfId="0" applyNumberFormat="1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165" fontId="7" fillId="8" borderId="1" xfId="0" applyNumberFormat="1" applyFont="1" applyFill="1" applyBorder="1" applyAlignment="1">
      <alignment horizontal="left" vertical="top" wrapText="1"/>
    </xf>
    <xf numFmtId="44" fontId="7" fillId="8" borderId="1" xfId="0" applyNumberFormat="1" applyFont="1" applyFill="1" applyBorder="1" applyAlignment="1">
      <alignment horizontal="left" vertical="top" wrapText="1"/>
    </xf>
    <xf numFmtId="9" fontId="7" fillId="8" borderId="1" xfId="0" applyNumberFormat="1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44" fontId="6" fillId="8" borderId="1" xfId="0" applyNumberFormat="1" applyFont="1" applyFill="1" applyBorder="1" applyAlignment="1">
      <alignment horizontal="left" vertical="top" wrapText="1"/>
    </xf>
    <xf numFmtId="10" fontId="7" fillId="8" borderId="1" xfId="2" applyNumberFormat="1" applyFont="1" applyFill="1" applyBorder="1" applyAlignment="1" applyProtection="1">
      <alignment horizontal="left" vertical="top" wrapText="1"/>
    </xf>
    <xf numFmtId="44" fontId="8" fillId="8" borderId="1" xfId="1" applyFont="1" applyFill="1" applyBorder="1" applyAlignment="1" applyProtection="1">
      <alignment horizontal="left" vertical="top" wrapText="1"/>
    </xf>
    <xf numFmtId="44" fontId="7" fillId="8" borderId="1" xfId="1" applyFont="1" applyFill="1" applyBorder="1" applyAlignment="1" applyProtection="1">
      <alignment horizontal="left" vertical="top" wrapText="1"/>
    </xf>
    <xf numFmtId="10" fontId="8" fillId="8" borderId="1" xfId="2" applyNumberFormat="1" applyFont="1" applyFill="1" applyBorder="1" applyAlignment="1" applyProtection="1">
      <alignment horizontal="left" vertical="top" wrapText="1"/>
    </xf>
    <xf numFmtId="44" fontId="8" fillId="9" borderId="1" xfId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 applyProtection="1">
      <alignment horizontal="left" vertical="top"/>
      <protection locked="0"/>
    </xf>
    <xf numFmtId="44" fontId="0" fillId="2" borderId="1" xfId="1" applyFont="1" applyFill="1" applyBorder="1" applyAlignment="1" applyProtection="1">
      <alignment horizontal="left" vertical="top"/>
      <protection locked="0"/>
    </xf>
    <xf numFmtId="0" fontId="14" fillId="2" borderId="1" xfId="3" applyNumberFormat="1" applyFont="1" applyFill="1" applyBorder="1" applyAlignment="1" applyProtection="1">
      <alignment horizontal="left" vertical="top"/>
      <protection locked="0"/>
    </xf>
    <xf numFmtId="44" fontId="0" fillId="2" borderId="1" xfId="1" applyFont="1" applyFill="1" applyBorder="1" applyAlignment="1" applyProtection="1">
      <alignment vertical="top"/>
      <protection locked="0"/>
    </xf>
    <xf numFmtId="44" fontId="14" fillId="4" borderId="1" xfId="1" applyFont="1" applyFill="1" applyBorder="1" applyAlignment="1">
      <alignment horizontal="left" vertical="top"/>
    </xf>
    <xf numFmtId="0" fontId="14" fillId="9" borderId="1" xfId="0" applyFont="1" applyFill="1" applyBorder="1" applyAlignment="1">
      <alignment horizontal="left" vertical="top"/>
    </xf>
    <xf numFmtId="44" fontId="0" fillId="9" borderId="1" xfId="1" applyFont="1" applyFill="1" applyBorder="1" applyAlignment="1" applyProtection="1">
      <alignment horizontal="left" vertical="top"/>
    </xf>
    <xf numFmtId="44" fontId="14" fillId="9" borderId="1" xfId="1" applyFont="1" applyFill="1" applyBorder="1" applyAlignment="1" applyProtection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5" fillId="6" borderId="7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6" fillId="8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8" borderId="4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7" fillId="8" borderId="2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44" fontId="6" fillId="4" borderId="1" xfId="1" applyFont="1" applyFill="1" applyBorder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3" borderId="0" xfId="0" applyFont="1" applyFill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</cellXfs>
  <cellStyles count="8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Migliaia" xfId="3" builtinId="3"/>
    <cellStyle name="Normale" xfId="0" builtinId="0"/>
    <cellStyle name="Normale 2" xfId="5" xr:uid="{00000000-0005-0000-0000-000005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l 296/2006</c:v>
                </c:pt>
                <c:pt idx="1">
                  <c:v>spesa personale prevista anno corrente al netto componenti escluse l 296/2006</c:v>
                </c:pt>
                <c:pt idx="2">
                  <c:v>limite effettivo spesa di personale lorda senza IRAP dl 34/2019</c:v>
                </c:pt>
                <c:pt idx="3">
                  <c:v>spesa del personale lorda senza IRAP prevista anno corrente dl 34/2019</c:v>
                </c:pt>
                <c:pt idx="4">
                  <c:v>nuova spesa di personale lorda senza IRAP programmata anno corrente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6633231"/>
        <c:axId val="776632271"/>
        <c:axId val="0"/>
      </c:bar3DChart>
      <c:catAx>
        <c:axId val="77663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2271"/>
        <c:crosses val="autoZero"/>
        <c:auto val="1"/>
        <c:lblAlgn val="ctr"/>
        <c:lblOffset val="100"/>
        <c:noMultiLvlLbl val="0"/>
      </c:catAx>
      <c:valAx>
        <c:axId val="77663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32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rmignaniconsulenza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zoomScale="115" zoomScaleNormal="115" workbookViewId="0">
      <selection activeCell="A19" sqref="A19:D19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7773437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77734375" style="1" bestFit="1" customWidth="1"/>
    <col min="14" max="16384" width="8.88671875" style="1"/>
  </cols>
  <sheetData>
    <row r="1" spans="1:12" x14ac:dyDescent="0.3">
      <c r="A1" s="82" t="s">
        <v>99</v>
      </c>
      <c r="B1" s="82"/>
      <c r="C1" s="82"/>
      <c r="D1" s="82"/>
      <c r="E1" s="82"/>
      <c r="F1" s="82"/>
      <c r="G1" s="82"/>
      <c r="H1" s="82"/>
      <c r="I1" s="82"/>
      <c r="J1" s="82"/>
    </row>
    <row r="3" spans="1:12" x14ac:dyDescent="0.3">
      <c r="A3" s="79" t="s">
        <v>54</v>
      </c>
      <c r="B3" s="79"/>
      <c r="C3" s="79"/>
      <c r="D3" s="79"/>
      <c r="F3" s="79" t="s">
        <v>62</v>
      </c>
      <c r="G3" s="79"/>
      <c r="H3" s="79"/>
      <c r="I3" s="79"/>
      <c r="J3" s="79"/>
    </row>
    <row r="4" spans="1:12" x14ac:dyDescent="0.3">
      <c r="A4" s="72" t="s">
        <v>56</v>
      </c>
      <c r="B4" s="73"/>
      <c r="C4" s="74"/>
      <c r="D4" s="2">
        <v>0</v>
      </c>
      <c r="F4" s="72" t="s">
        <v>81</v>
      </c>
      <c r="G4" s="73"/>
      <c r="H4" s="73"/>
      <c r="I4" s="74"/>
      <c r="J4" s="2">
        <v>0</v>
      </c>
    </row>
    <row r="5" spans="1:12" x14ac:dyDescent="0.3">
      <c r="A5" s="72" t="s">
        <v>40</v>
      </c>
      <c r="B5" s="73"/>
      <c r="C5" s="74"/>
      <c r="D5" s="2">
        <v>0</v>
      </c>
      <c r="F5" s="72" t="s">
        <v>52</v>
      </c>
      <c r="G5" s="73"/>
      <c r="H5" s="73"/>
      <c r="I5" s="74"/>
      <c r="J5" s="2">
        <v>0</v>
      </c>
    </row>
    <row r="6" spans="1:12" x14ac:dyDescent="0.3">
      <c r="A6" s="72" t="s">
        <v>41</v>
      </c>
      <c r="B6" s="73"/>
      <c r="C6" s="74"/>
      <c r="D6" s="2">
        <v>0</v>
      </c>
      <c r="F6" s="80" t="s">
        <v>55</v>
      </c>
      <c r="G6" s="80"/>
      <c r="H6" s="80"/>
      <c r="I6" s="80"/>
      <c r="J6" s="48">
        <v>0</v>
      </c>
    </row>
    <row r="8" spans="1:12" x14ac:dyDescent="0.3">
      <c r="A8" s="84" t="s">
        <v>10</v>
      </c>
      <c r="B8" s="85"/>
      <c r="C8" s="3" t="s">
        <v>20</v>
      </c>
      <c r="D8" s="99" t="s">
        <v>21</v>
      </c>
      <c r="E8" s="100"/>
      <c r="F8" s="36">
        <v>2020</v>
      </c>
      <c r="G8" s="36">
        <v>2021</v>
      </c>
      <c r="H8" s="36">
        <v>2022</v>
      </c>
      <c r="I8" s="36">
        <v>2023</v>
      </c>
      <c r="J8" s="36">
        <v>2024</v>
      </c>
      <c r="K8" s="4"/>
      <c r="L8" s="4"/>
    </row>
    <row r="9" spans="1:12" x14ac:dyDescent="0.3">
      <c r="A9" s="72" t="s">
        <v>11</v>
      </c>
      <c r="B9" s="74"/>
      <c r="C9" s="5">
        <v>0.29499999999999998</v>
      </c>
      <c r="D9" s="88" t="s">
        <v>11</v>
      </c>
      <c r="E9" s="89"/>
      <c r="F9" s="37">
        <v>0.23</v>
      </c>
      <c r="G9" s="37">
        <v>0.28999999999999998</v>
      </c>
      <c r="H9" s="37">
        <v>0.33</v>
      </c>
      <c r="I9" s="37">
        <v>0.34</v>
      </c>
      <c r="J9" s="37">
        <v>0.35</v>
      </c>
      <c r="K9" s="4"/>
      <c r="L9" s="4"/>
    </row>
    <row r="10" spans="1:12" x14ac:dyDescent="0.3">
      <c r="A10" s="72" t="s">
        <v>12</v>
      </c>
      <c r="B10" s="74"/>
      <c r="C10" s="5">
        <v>0.28599999999999998</v>
      </c>
      <c r="D10" s="88" t="s">
        <v>12</v>
      </c>
      <c r="E10" s="89"/>
      <c r="F10" s="37">
        <v>0.23</v>
      </c>
      <c r="G10" s="37">
        <v>0.28999999999999998</v>
      </c>
      <c r="H10" s="37">
        <v>0.33</v>
      </c>
      <c r="I10" s="37">
        <v>0.34</v>
      </c>
      <c r="J10" s="37">
        <v>0.35</v>
      </c>
      <c r="K10" s="4"/>
      <c r="L10" s="4"/>
    </row>
    <row r="11" spans="1:12" x14ac:dyDescent="0.3">
      <c r="A11" s="72" t="s">
        <v>13</v>
      </c>
      <c r="B11" s="74"/>
      <c r="C11" s="5">
        <v>0.27600000000000002</v>
      </c>
      <c r="D11" s="88" t="s">
        <v>13</v>
      </c>
      <c r="E11" s="89"/>
      <c r="F11" s="37">
        <v>0.2</v>
      </c>
      <c r="G11" s="37">
        <v>0.25</v>
      </c>
      <c r="H11" s="37">
        <v>0.28000000000000003</v>
      </c>
      <c r="I11" s="37">
        <v>0.28999999999999998</v>
      </c>
      <c r="J11" s="37">
        <v>0.3</v>
      </c>
      <c r="K11" s="4"/>
      <c r="L11" s="4"/>
    </row>
    <row r="12" spans="1:12" x14ac:dyDescent="0.3">
      <c r="A12" s="72" t="s">
        <v>14</v>
      </c>
      <c r="B12" s="74"/>
      <c r="C12" s="5">
        <v>0.27200000000000002</v>
      </c>
      <c r="D12" s="88" t="s">
        <v>14</v>
      </c>
      <c r="E12" s="89"/>
      <c r="F12" s="37">
        <v>0.19</v>
      </c>
      <c r="G12" s="37">
        <v>0.24</v>
      </c>
      <c r="H12" s="37">
        <v>0.26</v>
      </c>
      <c r="I12" s="37">
        <v>0.27</v>
      </c>
      <c r="J12" s="37">
        <v>0.28000000000000003</v>
      </c>
      <c r="K12" s="4"/>
      <c r="L12" s="4"/>
    </row>
    <row r="13" spans="1:12" x14ac:dyDescent="0.3">
      <c r="A13" s="72" t="s">
        <v>15</v>
      </c>
      <c r="B13" s="74"/>
      <c r="C13" s="5">
        <v>0.26900000000000002</v>
      </c>
      <c r="D13" s="88" t="s">
        <v>15</v>
      </c>
      <c r="E13" s="89"/>
      <c r="F13" s="37">
        <v>0.17</v>
      </c>
      <c r="G13" s="37">
        <v>0.21</v>
      </c>
      <c r="H13" s="37">
        <v>0.24</v>
      </c>
      <c r="I13" s="37">
        <v>0.25</v>
      </c>
      <c r="J13" s="37">
        <v>0.26</v>
      </c>
      <c r="K13" s="4"/>
      <c r="L13" s="4"/>
    </row>
    <row r="14" spans="1:12" x14ac:dyDescent="0.3">
      <c r="A14" s="72" t="s">
        <v>16</v>
      </c>
      <c r="B14" s="74"/>
      <c r="C14" s="5">
        <v>0.27</v>
      </c>
      <c r="D14" s="88" t="s">
        <v>16</v>
      </c>
      <c r="E14" s="89"/>
      <c r="F14" s="37">
        <v>0.09</v>
      </c>
      <c r="G14" s="37">
        <v>0.16</v>
      </c>
      <c r="H14" s="37">
        <v>0.19</v>
      </c>
      <c r="I14" s="37">
        <v>0.21</v>
      </c>
      <c r="J14" s="37">
        <v>0.22</v>
      </c>
    </row>
    <row r="15" spans="1:12" x14ac:dyDescent="0.3">
      <c r="A15" s="72" t="s">
        <v>17</v>
      </c>
      <c r="B15" s="74"/>
      <c r="C15" s="5">
        <v>0.27600000000000002</v>
      </c>
      <c r="D15" s="88" t="s">
        <v>17</v>
      </c>
      <c r="E15" s="89"/>
      <c r="F15" s="37">
        <v>7.0000000000000007E-2</v>
      </c>
      <c r="G15" s="37">
        <v>0.12</v>
      </c>
      <c r="H15" s="37">
        <v>0.14000000000000001</v>
      </c>
      <c r="I15" s="37">
        <v>0.15</v>
      </c>
      <c r="J15" s="37">
        <v>0.16</v>
      </c>
    </row>
    <row r="16" spans="1:12" x14ac:dyDescent="0.3">
      <c r="A16" s="72" t="s">
        <v>18</v>
      </c>
      <c r="B16" s="74"/>
      <c r="C16" s="5">
        <v>0.28799999999999998</v>
      </c>
      <c r="D16" s="88" t="s">
        <v>18</v>
      </c>
      <c r="E16" s="89"/>
      <c r="F16" s="37">
        <v>0.03</v>
      </c>
      <c r="G16" s="37">
        <v>0.06</v>
      </c>
      <c r="H16" s="37">
        <v>0.08</v>
      </c>
      <c r="I16" s="37">
        <v>0.09</v>
      </c>
      <c r="J16" s="37">
        <v>0.1</v>
      </c>
    </row>
    <row r="17" spans="1:12" x14ac:dyDescent="0.3">
      <c r="A17" s="72" t="s">
        <v>19</v>
      </c>
      <c r="B17" s="74"/>
      <c r="C17" s="5">
        <v>0.253</v>
      </c>
      <c r="D17" s="88" t="s">
        <v>19</v>
      </c>
      <c r="E17" s="89"/>
      <c r="F17" s="37">
        <v>1.4999999999999999E-2</v>
      </c>
      <c r="G17" s="37">
        <v>0.03</v>
      </c>
      <c r="H17" s="37">
        <v>0.04</v>
      </c>
      <c r="I17" s="37">
        <v>4.4999999999999998E-2</v>
      </c>
      <c r="J17" s="37">
        <v>0.05</v>
      </c>
    </row>
    <row r="19" spans="1:12" x14ac:dyDescent="0.3">
      <c r="A19" s="83" t="s">
        <v>28</v>
      </c>
      <c r="B19" s="83"/>
      <c r="C19" s="83"/>
      <c r="D19" s="83"/>
      <c r="G19" s="79" t="s">
        <v>22</v>
      </c>
      <c r="H19" s="79"/>
      <c r="I19" s="79"/>
      <c r="J19" s="79"/>
    </row>
    <row r="20" spans="1:12" x14ac:dyDescent="0.3">
      <c r="A20" s="38" t="s">
        <v>6</v>
      </c>
      <c r="B20" s="39" t="s">
        <v>36</v>
      </c>
      <c r="C20" s="38" t="s">
        <v>7</v>
      </c>
      <c r="D20" s="38" t="s">
        <v>8</v>
      </c>
      <c r="G20" s="65" t="s">
        <v>10</v>
      </c>
      <c r="H20" s="65"/>
      <c r="I20" s="65"/>
      <c r="J20" s="7" t="s">
        <v>20</v>
      </c>
    </row>
    <row r="21" spans="1:12" x14ac:dyDescent="0.3">
      <c r="A21" s="38">
        <v>2019</v>
      </c>
      <c r="B21" s="40">
        <v>0</v>
      </c>
      <c r="C21" s="41">
        <v>1</v>
      </c>
      <c r="D21" s="40">
        <f t="shared" ref="D21:D26" si="0">C21*B21</f>
        <v>0</v>
      </c>
      <c r="G21" s="65" t="s">
        <v>11</v>
      </c>
      <c r="H21" s="65"/>
      <c r="I21" s="65"/>
      <c r="J21" s="6">
        <v>0.33500000000000002</v>
      </c>
    </row>
    <row r="22" spans="1:12" x14ac:dyDescent="0.3">
      <c r="A22" s="38">
        <v>2018</v>
      </c>
      <c r="B22" s="40">
        <v>0</v>
      </c>
      <c r="C22" s="41">
        <v>1</v>
      </c>
      <c r="D22" s="40">
        <f t="shared" si="0"/>
        <v>0</v>
      </c>
      <c r="G22" s="65" t="s">
        <v>12</v>
      </c>
      <c r="H22" s="65"/>
      <c r="I22" s="65"/>
      <c r="J22" s="6">
        <v>0.32600000000000001</v>
      </c>
    </row>
    <row r="23" spans="1:12" x14ac:dyDescent="0.3">
      <c r="A23" s="38">
        <v>2017</v>
      </c>
      <c r="B23" s="40">
        <v>0</v>
      </c>
      <c r="C23" s="41">
        <v>0.75</v>
      </c>
      <c r="D23" s="40">
        <f t="shared" si="0"/>
        <v>0</v>
      </c>
      <c r="G23" s="65" t="s">
        <v>13</v>
      </c>
      <c r="H23" s="65"/>
      <c r="I23" s="65"/>
      <c r="J23" s="6">
        <v>0.316</v>
      </c>
    </row>
    <row r="24" spans="1:12" x14ac:dyDescent="0.3">
      <c r="A24" s="38">
        <v>2016</v>
      </c>
      <c r="B24" s="40">
        <v>0</v>
      </c>
      <c r="C24" s="41">
        <v>0.75</v>
      </c>
      <c r="D24" s="40">
        <f t="shared" si="0"/>
        <v>0</v>
      </c>
      <c r="G24" s="65" t="s">
        <v>14</v>
      </c>
      <c r="H24" s="65"/>
      <c r="I24" s="65"/>
      <c r="J24" s="6">
        <v>0.312</v>
      </c>
    </row>
    <row r="25" spans="1:12" x14ac:dyDescent="0.3">
      <c r="A25" s="38">
        <v>2015</v>
      </c>
      <c r="B25" s="40">
        <v>0</v>
      </c>
      <c r="C25" s="41">
        <v>1</v>
      </c>
      <c r="D25" s="40">
        <f t="shared" si="0"/>
        <v>0</v>
      </c>
      <c r="G25" s="65" t="s">
        <v>15</v>
      </c>
      <c r="H25" s="65"/>
      <c r="I25" s="65"/>
      <c r="J25" s="6">
        <v>0.309</v>
      </c>
    </row>
    <row r="26" spans="1:12" x14ac:dyDescent="0.3">
      <c r="A26" s="38">
        <v>2014</v>
      </c>
      <c r="B26" s="40">
        <v>0</v>
      </c>
      <c r="C26" s="41">
        <v>0.8</v>
      </c>
      <c r="D26" s="40">
        <f t="shared" si="0"/>
        <v>0</v>
      </c>
      <c r="G26" s="65" t="s">
        <v>16</v>
      </c>
      <c r="H26" s="65"/>
      <c r="I26" s="65"/>
      <c r="J26" s="6">
        <v>0.31</v>
      </c>
    </row>
    <row r="27" spans="1:12" x14ac:dyDescent="0.3">
      <c r="A27" s="42" t="s">
        <v>0</v>
      </c>
      <c r="B27" s="42"/>
      <c r="C27" s="42"/>
      <c r="D27" s="43">
        <f>SUM(D21:D26)</f>
        <v>0</v>
      </c>
      <c r="G27" s="65" t="s">
        <v>17</v>
      </c>
      <c r="H27" s="65"/>
      <c r="I27" s="65"/>
      <c r="J27" s="6">
        <v>0.316</v>
      </c>
    </row>
    <row r="28" spans="1:12" x14ac:dyDescent="0.3">
      <c r="G28" s="65" t="s">
        <v>18</v>
      </c>
      <c r="H28" s="65"/>
      <c r="I28" s="65"/>
      <c r="J28" s="6">
        <v>0.32800000000000001</v>
      </c>
    </row>
    <row r="29" spans="1:12" x14ac:dyDescent="0.3">
      <c r="A29" s="69" t="s">
        <v>47</v>
      </c>
      <c r="B29" s="70"/>
      <c r="C29" s="71"/>
      <c r="D29" s="3" t="s">
        <v>9</v>
      </c>
      <c r="G29" s="65" t="s">
        <v>19</v>
      </c>
      <c r="H29" s="65"/>
      <c r="I29" s="65"/>
      <c r="J29" s="6">
        <v>0.29299999999999998</v>
      </c>
    </row>
    <row r="30" spans="1:12" x14ac:dyDescent="0.3">
      <c r="A30" s="2">
        <v>0</v>
      </c>
      <c r="B30" s="2">
        <v>0</v>
      </c>
      <c r="C30" s="2">
        <v>0</v>
      </c>
      <c r="D30" s="9">
        <f>AVERAGE(A30:C30)</f>
        <v>0</v>
      </c>
    </row>
    <row r="31" spans="1:12" x14ac:dyDescent="0.3">
      <c r="A31" s="72" t="s">
        <v>51</v>
      </c>
      <c r="B31" s="73"/>
      <c r="C31" s="74"/>
      <c r="D31" s="2">
        <v>0</v>
      </c>
      <c r="F31" s="72" t="s">
        <v>20</v>
      </c>
      <c r="G31" s="73"/>
      <c r="H31" s="73"/>
      <c r="I31" s="74"/>
      <c r="J31" s="10">
        <v>0</v>
      </c>
      <c r="L31" s="4"/>
    </row>
    <row r="32" spans="1:12" x14ac:dyDescent="0.3">
      <c r="A32" s="72" t="s">
        <v>25</v>
      </c>
      <c r="B32" s="73"/>
      <c r="C32" s="74"/>
      <c r="D32" s="9">
        <f>D30-D31</f>
        <v>0</v>
      </c>
      <c r="F32" s="101" t="s">
        <v>33</v>
      </c>
      <c r="G32" s="102"/>
      <c r="H32" s="102"/>
      <c r="I32" s="103"/>
      <c r="J32" s="11">
        <f>J31*D32</f>
        <v>0</v>
      </c>
    </row>
    <row r="33" spans="1:16" x14ac:dyDescent="0.3">
      <c r="A33" s="75" t="s">
        <v>38</v>
      </c>
      <c r="B33" s="76"/>
      <c r="C33" s="77"/>
      <c r="D33" s="12">
        <f>IF(D32=0,0,D4/D32)</f>
        <v>0</v>
      </c>
      <c r="F33" s="101" t="s">
        <v>39</v>
      </c>
      <c r="G33" s="102"/>
      <c r="H33" s="102"/>
      <c r="I33" s="103"/>
      <c r="J33" s="11">
        <f>D38*D32</f>
        <v>0</v>
      </c>
    </row>
    <row r="34" spans="1:16" x14ac:dyDescent="0.3">
      <c r="A34" s="96" t="s">
        <v>24</v>
      </c>
      <c r="B34" s="97"/>
      <c r="C34" s="98"/>
      <c r="D34" s="44">
        <v>0</v>
      </c>
      <c r="E34" s="28"/>
      <c r="F34" s="84" t="s">
        <v>34</v>
      </c>
      <c r="G34" s="86"/>
      <c r="H34" s="86"/>
      <c r="I34" s="85"/>
      <c r="J34" s="13">
        <f>IF((J33&lt;=J32),J33,J32)</f>
        <v>0</v>
      </c>
    </row>
    <row r="35" spans="1:16" x14ac:dyDescent="0.3">
      <c r="A35" s="90" t="s">
        <v>23</v>
      </c>
      <c r="B35" s="91"/>
      <c r="C35" s="92"/>
      <c r="D35" s="45">
        <f>J6*D34</f>
        <v>0</v>
      </c>
    </row>
    <row r="36" spans="1:16" ht="12" customHeight="1" x14ac:dyDescent="0.3">
      <c r="A36" s="90" t="s">
        <v>37</v>
      </c>
      <c r="B36" s="91"/>
      <c r="C36" s="92"/>
      <c r="D36" s="47">
        <f>IF(D32=0,0,(D4+D35)/D32)</f>
        <v>0</v>
      </c>
      <c r="F36" s="93" t="s">
        <v>66</v>
      </c>
      <c r="G36" s="94"/>
      <c r="H36" s="94"/>
      <c r="I36" s="95"/>
      <c r="J36" s="2">
        <v>0</v>
      </c>
    </row>
    <row r="37" spans="1:16" ht="12" customHeight="1" x14ac:dyDescent="0.3">
      <c r="A37" s="96" t="s">
        <v>26</v>
      </c>
      <c r="B37" s="97"/>
      <c r="C37" s="98"/>
      <c r="D37" s="46">
        <v>0</v>
      </c>
      <c r="F37" s="72" t="s">
        <v>67</v>
      </c>
      <c r="G37" s="73"/>
      <c r="H37" s="73"/>
      <c r="I37" s="74"/>
      <c r="J37" s="2">
        <v>0</v>
      </c>
    </row>
    <row r="38" spans="1:16" ht="12" customHeight="1" x14ac:dyDescent="0.3">
      <c r="A38" s="84" t="s">
        <v>37</v>
      </c>
      <c r="B38" s="86"/>
      <c r="C38" s="85"/>
      <c r="D38" s="30">
        <f>IF(D33&gt;J31,D33,J31)</f>
        <v>0</v>
      </c>
      <c r="F38" s="81" t="s">
        <v>29</v>
      </c>
      <c r="G38" s="81"/>
      <c r="H38" s="81"/>
      <c r="I38" s="81"/>
      <c r="J38" s="2">
        <v>0</v>
      </c>
    </row>
    <row r="39" spans="1:16" x14ac:dyDescent="0.3">
      <c r="A39" s="61" t="s">
        <v>48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6" x14ac:dyDescent="0.3">
      <c r="A42" s="79" t="s">
        <v>35</v>
      </c>
      <c r="B42" s="79"/>
      <c r="C42" s="79"/>
      <c r="D42" s="79"/>
      <c r="E42" s="79"/>
      <c r="F42" s="79"/>
      <c r="G42" s="79"/>
      <c r="H42" s="79"/>
      <c r="I42" s="79"/>
      <c r="K42" s="4"/>
      <c r="L42" s="4"/>
      <c r="M42" s="4"/>
      <c r="N42" s="4"/>
      <c r="O42" s="4"/>
      <c r="P42" s="4"/>
    </row>
    <row r="43" spans="1:16" ht="24" x14ac:dyDescent="0.3">
      <c r="A43" s="7" t="s">
        <v>1</v>
      </c>
      <c r="B43" s="7" t="s">
        <v>2</v>
      </c>
      <c r="C43" s="7" t="s">
        <v>3</v>
      </c>
      <c r="D43" s="7" t="s">
        <v>32</v>
      </c>
      <c r="E43" s="7" t="s">
        <v>32</v>
      </c>
      <c r="F43" s="7" t="s">
        <v>0</v>
      </c>
      <c r="G43" s="15" t="s">
        <v>4</v>
      </c>
      <c r="H43" s="7" t="s">
        <v>5</v>
      </c>
      <c r="I43" s="16" t="s">
        <v>31</v>
      </c>
      <c r="K43" s="4"/>
      <c r="L43" s="4"/>
      <c r="M43" s="4"/>
      <c r="N43" s="4"/>
      <c r="O43" s="4"/>
      <c r="P43" s="4"/>
    </row>
    <row r="44" spans="1:16" x14ac:dyDescent="0.3">
      <c r="A44" s="7" t="s">
        <v>57</v>
      </c>
      <c r="B44" s="17">
        <v>18044.37</v>
      </c>
      <c r="C44" s="17">
        <f t="shared" ref="C44:C47" si="1">(B44/12)*13</f>
        <v>19548.067500000001</v>
      </c>
      <c r="D44" s="18">
        <f>26.68%</f>
        <v>0.26679999999999998</v>
      </c>
      <c r="E44" s="17">
        <f t="shared" ref="E44:E47" si="2">C44*D44</f>
        <v>5215.4244090000002</v>
      </c>
      <c r="F44" s="17">
        <f t="shared" ref="F44:F47" si="3">C44+E44</f>
        <v>24763.491909</v>
      </c>
      <c r="G44" s="19">
        <v>0</v>
      </c>
      <c r="H44" s="20">
        <f>G44*F44</f>
        <v>0</v>
      </c>
      <c r="I44" s="21">
        <f>H44+(C44*8.5%)*G44</f>
        <v>0</v>
      </c>
      <c r="J44" s="4"/>
      <c r="K44" s="4"/>
      <c r="L44" s="4"/>
      <c r="M44" s="4"/>
    </row>
    <row r="45" spans="1:16" x14ac:dyDescent="0.3">
      <c r="A45" s="7" t="s">
        <v>58</v>
      </c>
      <c r="B45" s="17">
        <v>19034.509999999998</v>
      </c>
      <c r="C45" s="17">
        <f t="shared" si="1"/>
        <v>20620.719166666666</v>
      </c>
      <c r="D45" s="18">
        <f t="shared" ref="D45:D48" si="4">26.68%</f>
        <v>0.26679999999999998</v>
      </c>
      <c r="E45" s="17">
        <f t="shared" si="2"/>
        <v>5501.6078736666659</v>
      </c>
      <c r="F45" s="17">
        <f t="shared" si="3"/>
        <v>26122.32704033333</v>
      </c>
      <c r="G45" s="19">
        <v>0</v>
      </c>
      <c r="H45" s="20">
        <f t="shared" ref="H45" si="5">G45*F45</f>
        <v>0</v>
      </c>
      <c r="I45" s="21">
        <f t="shared" ref="I45:I47" si="6">H45+(C45*8.5%)*G45</f>
        <v>0</v>
      </c>
      <c r="J45" s="4"/>
      <c r="K45" s="4"/>
    </row>
    <row r="46" spans="1:16" x14ac:dyDescent="0.3">
      <c r="A46" s="7" t="s">
        <v>59</v>
      </c>
      <c r="B46" s="17">
        <v>21392.87</v>
      </c>
      <c r="C46" s="17">
        <f t="shared" si="1"/>
        <v>23175.609166666665</v>
      </c>
      <c r="D46" s="18">
        <f t="shared" si="4"/>
        <v>0.26679999999999998</v>
      </c>
      <c r="E46" s="17">
        <f t="shared" si="2"/>
        <v>6183.2525256666659</v>
      </c>
      <c r="F46" s="17">
        <f t="shared" si="3"/>
        <v>29358.861692333332</v>
      </c>
      <c r="G46" s="19">
        <v>0</v>
      </c>
      <c r="H46" s="20">
        <f>G46*F46</f>
        <v>0</v>
      </c>
      <c r="I46" s="21">
        <f t="shared" si="6"/>
        <v>0</v>
      </c>
      <c r="J46" s="4"/>
      <c r="K46" s="4"/>
    </row>
    <row r="47" spans="1:16" x14ac:dyDescent="0.3">
      <c r="A47" s="7" t="s">
        <v>60</v>
      </c>
      <c r="B47" s="17">
        <v>23212.35</v>
      </c>
      <c r="C47" s="17">
        <f t="shared" si="1"/>
        <v>25146.712499999998</v>
      </c>
      <c r="D47" s="18">
        <f t="shared" si="4"/>
        <v>0.26679999999999998</v>
      </c>
      <c r="E47" s="17">
        <f t="shared" si="2"/>
        <v>6709.142894999999</v>
      </c>
      <c r="F47" s="17">
        <f t="shared" si="3"/>
        <v>31855.855394999999</v>
      </c>
      <c r="G47" s="19">
        <v>0</v>
      </c>
      <c r="H47" s="20">
        <f>G47*F47</f>
        <v>0</v>
      </c>
      <c r="I47" s="21">
        <f t="shared" si="6"/>
        <v>0</v>
      </c>
      <c r="J47" s="34"/>
      <c r="K47" s="4"/>
    </row>
    <row r="48" spans="1:16" x14ac:dyDescent="0.3">
      <c r="A48" s="7" t="s">
        <v>61</v>
      </c>
      <c r="B48" s="17">
        <v>0</v>
      </c>
      <c r="C48" s="17">
        <v>45260.77</v>
      </c>
      <c r="D48" s="18">
        <f t="shared" si="4"/>
        <v>0.26679999999999998</v>
      </c>
      <c r="E48" s="17">
        <f t="shared" ref="E48" si="7">C48*D48</f>
        <v>12075.573435999999</v>
      </c>
      <c r="F48" s="17">
        <f t="shared" ref="F48" si="8">C48+E48</f>
        <v>57336.343435999996</v>
      </c>
      <c r="G48" s="19">
        <v>0</v>
      </c>
      <c r="H48" s="20">
        <f t="shared" ref="H48" si="9">G48*F48</f>
        <v>0</v>
      </c>
      <c r="I48" s="21">
        <f t="shared" ref="I48" si="10">H48+(C48*8.5%)*G48</f>
        <v>0</v>
      </c>
      <c r="K48" s="4"/>
    </row>
    <row r="49" spans="1:11" x14ac:dyDescent="0.3">
      <c r="A49" s="79" t="s">
        <v>30</v>
      </c>
      <c r="B49" s="79"/>
      <c r="C49" s="79"/>
      <c r="D49" s="79"/>
      <c r="E49" s="79"/>
      <c r="F49" s="79"/>
      <c r="G49" s="22">
        <f>SUM(G44:G48)</f>
        <v>0</v>
      </c>
      <c r="H49" s="8">
        <f>SUM(H44:H48)</f>
        <v>0</v>
      </c>
      <c r="I49" s="23">
        <f>SUM(I44:I48)</f>
        <v>0</v>
      </c>
      <c r="K49" s="4"/>
    </row>
    <row r="50" spans="1:11" x14ac:dyDescent="0.3">
      <c r="A50" s="24"/>
      <c r="B50" s="24"/>
      <c r="C50" s="24"/>
      <c r="D50" s="24"/>
      <c r="E50" s="24"/>
      <c r="F50" s="24"/>
      <c r="G50" s="25"/>
      <c r="I50" s="26"/>
      <c r="K50" s="4"/>
    </row>
    <row r="51" spans="1:11" x14ac:dyDescent="0.3">
      <c r="A51" s="69" t="s">
        <v>46</v>
      </c>
      <c r="B51" s="70"/>
      <c r="C51" s="70"/>
      <c r="D51" s="70"/>
      <c r="E51" s="70"/>
      <c r="F51" s="71"/>
      <c r="G51" s="25"/>
      <c r="H51" s="69" t="s">
        <v>89</v>
      </c>
      <c r="I51" s="71"/>
      <c r="J51" s="4"/>
      <c r="K51" s="4"/>
    </row>
    <row r="52" spans="1:11" x14ac:dyDescent="0.3">
      <c r="A52" s="78" t="s">
        <v>42</v>
      </c>
      <c r="B52" s="78"/>
      <c r="C52" s="78"/>
      <c r="D52" s="78"/>
      <c r="E52" s="78"/>
      <c r="F52" s="31">
        <f>J34-D4</f>
        <v>0</v>
      </c>
      <c r="H52" s="81" t="s">
        <v>90</v>
      </c>
      <c r="I52" s="81"/>
    </row>
    <row r="53" spans="1:11" x14ac:dyDescent="0.3">
      <c r="A53" s="64" t="s">
        <v>63</v>
      </c>
      <c r="B53" s="64"/>
      <c r="C53" s="64"/>
      <c r="D53" s="64"/>
      <c r="E53" s="64"/>
      <c r="F53" s="27">
        <f>J36+F52</f>
        <v>0</v>
      </c>
      <c r="H53" s="81"/>
      <c r="I53" s="81"/>
    </row>
    <row r="54" spans="1:11" x14ac:dyDescent="0.3">
      <c r="A54" s="64" t="s">
        <v>43</v>
      </c>
      <c r="B54" s="64"/>
      <c r="C54" s="64"/>
      <c r="D54" s="64"/>
      <c r="E54" s="64"/>
      <c r="F54" s="27">
        <f>D4-J36-J37+H49</f>
        <v>0</v>
      </c>
      <c r="H54" s="105">
        <v>0</v>
      </c>
      <c r="I54" s="105"/>
    </row>
    <row r="55" spans="1:11" x14ac:dyDescent="0.3">
      <c r="A55" s="64" t="s">
        <v>64</v>
      </c>
      <c r="B55" s="64"/>
      <c r="C55" s="64"/>
      <c r="D55" s="64"/>
      <c r="E55" s="64"/>
      <c r="F55" s="27">
        <f>J34-F54</f>
        <v>0</v>
      </c>
      <c r="H55" s="81" t="s">
        <v>91</v>
      </c>
      <c r="I55" s="81"/>
    </row>
    <row r="56" spans="1:11" x14ac:dyDescent="0.3">
      <c r="A56" s="33"/>
      <c r="B56" s="33"/>
      <c r="C56" s="33"/>
      <c r="D56" s="33"/>
      <c r="E56" s="33"/>
      <c r="H56" s="81"/>
      <c r="I56" s="81"/>
    </row>
    <row r="57" spans="1:11" x14ac:dyDescent="0.3">
      <c r="A57" s="66" t="s">
        <v>65</v>
      </c>
      <c r="B57" s="67"/>
      <c r="C57" s="67"/>
      <c r="D57" s="67"/>
      <c r="E57" s="67"/>
      <c r="F57" s="68"/>
      <c r="H57" s="105">
        <v>0</v>
      </c>
      <c r="I57" s="105"/>
    </row>
    <row r="58" spans="1:11" x14ac:dyDescent="0.3">
      <c r="A58" s="62" t="s">
        <v>44</v>
      </c>
      <c r="B58" s="62"/>
      <c r="C58" s="62"/>
      <c r="D58" s="62"/>
      <c r="E58" s="62"/>
      <c r="F58" s="60">
        <f>D5-J36-J37+J38+H49</f>
        <v>0</v>
      </c>
      <c r="H58" s="79" t="s">
        <v>92</v>
      </c>
      <c r="I58" s="79"/>
    </row>
    <row r="59" spans="1:11" x14ac:dyDescent="0.3">
      <c r="A59" s="63" t="s">
        <v>49</v>
      </c>
      <c r="B59" s="63"/>
      <c r="C59" s="63"/>
      <c r="D59" s="63"/>
      <c r="E59" s="63"/>
      <c r="F59" s="32">
        <f>J34-F58</f>
        <v>0</v>
      </c>
      <c r="H59" s="104">
        <f>H54-H57</f>
        <v>0</v>
      </c>
      <c r="I59" s="104"/>
    </row>
    <row r="60" spans="1:11" x14ac:dyDescent="0.3">
      <c r="A60" s="63" t="s">
        <v>45</v>
      </c>
      <c r="B60" s="63"/>
      <c r="C60" s="63"/>
      <c r="D60" s="63"/>
      <c r="E60" s="63"/>
      <c r="F60" s="32">
        <f>D6-J36-J37+J38+H49</f>
        <v>0</v>
      </c>
    </row>
    <row r="61" spans="1:11" x14ac:dyDescent="0.3">
      <c r="A61" s="63" t="s">
        <v>50</v>
      </c>
      <c r="B61" s="63"/>
      <c r="C61" s="63"/>
      <c r="D61" s="63"/>
      <c r="E61" s="63"/>
      <c r="F61" s="32">
        <f>J34-F60</f>
        <v>0</v>
      </c>
    </row>
    <row r="63" spans="1:11" x14ac:dyDescent="0.3">
      <c r="A63" s="61" t="s">
        <v>53</v>
      </c>
      <c r="B63" s="61"/>
      <c r="C63" s="61"/>
      <c r="D63" s="61"/>
      <c r="E63" s="61"/>
      <c r="F63" s="61"/>
    </row>
    <row r="64" spans="1:11" x14ac:dyDescent="0.3">
      <c r="A64" s="87" t="s">
        <v>27</v>
      </c>
      <c r="B64" s="87"/>
    </row>
    <row r="66" spans="3:3" x14ac:dyDescent="0.3">
      <c r="C66" s="29"/>
    </row>
  </sheetData>
  <sheetProtection algorithmName="SHA-512" hashValue="AwKEDt4MzAFO5wn9ykmQkNYAZMlvUs492AFkTjU3c0n/l0hTwXsomsFZr8faI9TmJ8urFgA+qJf148oAh7a+uQ==" saltValue="cKm0uqhvQCidyBk4KEXqCg==" spinCount="100000" sheet="1" objects="1" scenarios="1"/>
  <mergeCells count="79">
    <mergeCell ref="H58:I58"/>
    <mergeCell ref="H59:I59"/>
    <mergeCell ref="H51:I51"/>
    <mergeCell ref="H52:I53"/>
    <mergeCell ref="H54:I54"/>
    <mergeCell ref="H55:I56"/>
    <mergeCell ref="H57:I57"/>
    <mergeCell ref="A53:E53"/>
    <mergeCell ref="A36:C36"/>
    <mergeCell ref="F36:I36"/>
    <mergeCell ref="F3:J3"/>
    <mergeCell ref="A37:C37"/>
    <mergeCell ref="A38:C38"/>
    <mergeCell ref="D8:E8"/>
    <mergeCell ref="D9:E9"/>
    <mergeCell ref="F37:I37"/>
    <mergeCell ref="A34:C34"/>
    <mergeCell ref="A35:C35"/>
    <mergeCell ref="F31:I31"/>
    <mergeCell ref="F32:I32"/>
    <mergeCell ref="F33:I33"/>
    <mergeCell ref="G22:I22"/>
    <mergeCell ref="G23:I23"/>
    <mergeCell ref="A32:C32"/>
    <mergeCell ref="F34:I34"/>
    <mergeCell ref="G27:I27"/>
    <mergeCell ref="A64:B64"/>
    <mergeCell ref="D10:E10"/>
    <mergeCell ref="D11:E11"/>
    <mergeCell ref="D12:E12"/>
    <mergeCell ref="D13:E13"/>
    <mergeCell ref="D14:E14"/>
    <mergeCell ref="A42:I42"/>
    <mergeCell ref="D15:E15"/>
    <mergeCell ref="D16:E16"/>
    <mergeCell ref="D17:E17"/>
    <mergeCell ref="G20:I20"/>
    <mergeCell ref="G21:I21"/>
    <mergeCell ref="A49:F49"/>
    <mergeCell ref="F38:I38"/>
    <mergeCell ref="A39:J39"/>
    <mergeCell ref="G24:I24"/>
    <mergeCell ref="A1:J1"/>
    <mergeCell ref="A19:D19"/>
    <mergeCell ref="A8:B8"/>
    <mergeCell ref="A9:B9"/>
    <mergeCell ref="A10:B10"/>
    <mergeCell ref="A11:B11"/>
    <mergeCell ref="A12:B12"/>
    <mergeCell ref="A4:C4"/>
    <mergeCell ref="F4:I4"/>
    <mergeCell ref="F5:I5"/>
    <mergeCell ref="A13:B13"/>
    <mergeCell ref="A14:B14"/>
    <mergeCell ref="A5:C5"/>
    <mergeCell ref="A6:C6"/>
    <mergeCell ref="A3:D3"/>
    <mergeCell ref="F6:I6"/>
    <mergeCell ref="G25:I25"/>
    <mergeCell ref="A15:B15"/>
    <mergeCell ref="A16:B16"/>
    <mergeCell ref="A17:B17"/>
    <mergeCell ref="G19:J19"/>
    <mergeCell ref="A63:F63"/>
    <mergeCell ref="A58:E58"/>
    <mergeCell ref="A59:E59"/>
    <mergeCell ref="A55:E55"/>
    <mergeCell ref="G26:I26"/>
    <mergeCell ref="A60:E60"/>
    <mergeCell ref="A61:E61"/>
    <mergeCell ref="A57:F57"/>
    <mergeCell ref="A51:F51"/>
    <mergeCell ref="A31:C31"/>
    <mergeCell ref="A33:C33"/>
    <mergeCell ref="A29:C29"/>
    <mergeCell ref="G28:I28"/>
    <mergeCell ref="G29:I29"/>
    <mergeCell ref="A52:E52"/>
    <mergeCell ref="A54:E54"/>
  </mergeCells>
  <hyperlinks>
    <hyperlink ref="A64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AE31-AA8F-49E7-897D-517324EE4B6F}">
  <dimension ref="A1:F32"/>
  <sheetViews>
    <sheetView workbookViewId="0">
      <selection sqref="A1:F1"/>
    </sheetView>
  </sheetViews>
  <sheetFormatPr defaultRowHeight="14.4" x14ac:dyDescent="0.3"/>
  <cols>
    <col min="1" max="1" width="17.5546875" bestFit="1" customWidth="1"/>
    <col min="2" max="2" width="32.44140625" bestFit="1" customWidth="1"/>
    <col min="3" max="3" width="16.88671875" customWidth="1"/>
    <col min="4" max="4" width="16.77734375" customWidth="1"/>
    <col min="5" max="5" width="16" customWidth="1"/>
    <col min="6" max="6" width="15.88671875" customWidth="1"/>
  </cols>
  <sheetData>
    <row r="1" spans="1:6" x14ac:dyDescent="0.3">
      <c r="A1" s="116" t="s">
        <v>82</v>
      </c>
      <c r="B1" s="116"/>
      <c r="C1" s="116"/>
      <c r="D1" s="116"/>
      <c r="E1" s="116"/>
      <c r="F1" s="116"/>
    </row>
    <row r="3" spans="1:6" x14ac:dyDescent="0.3">
      <c r="A3" s="113" t="s">
        <v>68</v>
      </c>
      <c r="B3" s="113"/>
      <c r="C3" s="113"/>
      <c r="D3" s="113"/>
      <c r="E3" s="113"/>
      <c r="F3" s="113"/>
    </row>
    <row r="4" spans="1:6" x14ac:dyDescent="0.3">
      <c r="A4" s="114" t="s">
        <v>69</v>
      </c>
      <c r="B4" s="115"/>
      <c r="C4" s="54">
        <v>2018</v>
      </c>
      <c r="D4" s="49">
        <v>2023</v>
      </c>
      <c r="E4" s="49">
        <v>2025</v>
      </c>
      <c r="F4" s="49">
        <v>2026</v>
      </c>
    </row>
    <row r="5" spans="1:6" x14ac:dyDescent="0.3">
      <c r="A5" s="35" t="s">
        <v>70</v>
      </c>
      <c r="B5" s="35" t="s">
        <v>85</v>
      </c>
      <c r="C5" s="55">
        <v>0</v>
      </c>
      <c r="D5" s="50">
        <v>0</v>
      </c>
      <c r="E5" s="50">
        <v>0</v>
      </c>
      <c r="F5" s="50">
        <v>0</v>
      </c>
    </row>
    <row r="6" spans="1:6" x14ac:dyDescent="0.3">
      <c r="A6" s="107" t="s">
        <v>71</v>
      </c>
      <c r="B6" s="35" t="s">
        <v>72</v>
      </c>
      <c r="C6" s="55">
        <v>0</v>
      </c>
      <c r="D6" s="50">
        <v>0</v>
      </c>
      <c r="E6" s="50">
        <v>0</v>
      </c>
      <c r="F6" s="50">
        <v>0</v>
      </c>
    </row>
    <row r="7" spans="1:6" x14ac:dyDescent="0.3">
      <c r="A7" s="108"/>
      <c r="B7" s="35" t="s">
        <v>73</v>
      </c>
      <c r="C7" s="55">
        <v>0</v>
      </c>
      <c r="D7" s="50">
        <v>0</v>
      </c>
      <c r="E7" s="50">
        <v>0</v>
      </c>
      <c r="F7" s="50">
        <v>0</v>
      </c>
    </row>
    <row r="8" spans="1:6" x14ac:dyDescent="0.3">
      <c r="A8" s="108"/>
      <c r="B8" s="35" t="s">
        <v>74</v>
      </c>
      <c r="C8" s="55">
        <v>0</v>
      </c>
      <c r="D8" s="50">
        <v>0</v>
      </c>
      <c r="E8" s="50">
        <v>0</v>
      </c>
      <c r="F8" s="50">
        <v>0</v>
      </c>
    </row>
    <row r="9" spans="1:6" x14ac:dyDescent="0.3">
      <c r="A9" s="109"/>
      <c r="B9" s="35" t="s">
        <v>75</v>
      </c>
      <c r="C9" s="55">
        <v>0</v>
      </c>
      <c r="D9" s="50">
        <v>0</v>
      </c>
      <c r="E9" s="50">
        <v>0</v>
      </c>
      <c r="F9" s="50">
        <v>0</v>
      </c>
    </row>
    <row r="10" spans="1:6" x14ac:dyDescent="0.3">
      <c r="A10" s="106" t="s">
        <v>76</v>
      </c>
      <c r="B10" s="106"/>
      <c r="C10" s="56">
        <f>C5-C6-C7-C8-C9</f>
        <v>0</v>
      </c>
      <c r="D10" s="53">
        <f t="shared" ref="D10:F10" si="0">D5-D6-D7-D8-D9</f>
        <v>0</v>
      </c>
      <c r="E10" s="53">
        <f t="shared" si="0"/>
        <v>0</v>
      </c>
      <c r="F10" s="53">
        <f t="shared" si="0"/>
        <v>0</v>
      </c>
    </row>
    <row r="12" spans="1:6" x14ac:dyDescent="0.3">
      <c r="A12" s="106" t="s">
        <v>86</v>
      </c>
      <c r="B12" s="106"/>
      <c r="C12" s="51">
        <v>2021</v>
      </c>
      <c r="D12" s="51">
        <v>2022</v>
      </c>
      <c r="E12" s="51">
        <v>2023</v>
      </c>
    </row>
    <row r="13" spans="1:6" x14ac:dyDescent="0.3">
      <c r="A13" s="106"/>
      <c r="B13" s="106"/>
      <c r="C13" s="50">
        <v>0</v>
      </c>
      <c r="D13" s="50">
        <v>0</v>
      </c>
      <c r="E13" s="50">
        <v>0</v>
      </c>
    </row>
    <row r="14" spans="1:6" x14ac:dyDescent="0.3">
      <c r="A14" s="106" t="s">
        <v>88</v>
      </c>
      <c r="B14" s="106"/>
      <c r="C14" s="106"/>
      <c r="D14" s="106"/>
      <c r="E14" s="50">
        <v>0</v>
      </c>
    </row>
    <row r="16" spans="1:6" x14ac:dyDescent="0.3">
      <c r="A16" s="113" t="s">
        <v>83</v>
      </c>
      <c r="B16" s="113"/>
      <c r="C16" s="113"/>
      <c r="D16" s="113"/>
      <c r="E16" s="113"/>
      <c r="F16" s="113"/>
    </row>
    <row r="17" spans="1:6" x14ac:dyDescent="0.3">
      <c r="A17" s="114" t="s">
        <v>69</v>
      </c>
      <c r="B17" s="115"/>
      <c r="C17" s="49">
        <v>2011</v>
      </c>
      <c r="D17" s="49">
        <v>2012</v>
      </c>
      <c r="E17" s="49">
        <v>2013</v>
      </c>
      <c r="F17" s="49">
        <v>2025</v>
      </c>
    </row>
    <row r="18" spans="1:6" x14ac:dyDescent="0.3">
      <c r="A18" s="35" t="s">
        <v>70</v>
      </c>
      <c r="B18" s="35" t="s">
        <v>84</v>
      </c>
      <c r="C18" s="52">
        <v>0</v>
      </c>
      <c r="D18" s="52">
        <v>0</v>
      </c>
      <c r="E18" s="52">
        <v>0</v>
      </c>
      <c r="F18" s="50">
        <v>0</v>
      </c>
    </row>
    <row r="19" spans="1:6" x14ac:dyDescent="0.3">
      <c r="A19" s="107" t="s">
        <v>71</v>
      </c>
      <c r="B19" s="35" t="s">
        <v>72</v>
      </c>
      <c r="C19" s="50">
        <v>0</v>
      </c>
      <c r="D19" s="50">
        <v>0</v>
      </c>
      <c r="E19" s="50">
        <v>0</v>
      </c>
      <c r="F19" s="50">
        <v>0</v>
      </c>
    </row>
    <row r="20" spans="1:6" x14ac:dyDescent="0.3">
      <c r="A20" s="108"/>
      <c r="B20" s="35" t="s">
        <v>73</v>
      </c>
      <c r="C20" s="50">
        <v>0</v>
      </c>
      <c r="D20" s="50">
        <v>0</v>
      </c>
      <c r="E20" s="50">
        <v>0</v>
      </c>
      <c r="F20" s="50">
        <v>0</v>
      </c>
    </row>
    <row r="21" spans="1:6" x14ac:dyDescent="0.3">
      <c r="A21" s="108"/>
      <c r="B21" s="35" t="s">
        <v>74</v>
      </c>
      <c r="C21" s="50">
        <v>0</v>
      </c>
      <c r="D21" s="50">
        <v>0</v>
      </c>
      <c r="E21" s="50">
        <v>0</v>
      </c>
      <c r="F21" s="50">
        <v>0</v>
      </c>
    </row>
    <row r="22" spans="1:6" x14ac:dyDescent="0.3">
      <c r="A22" s="108"/>
      <c r="B22" s="35" t="s">
        <v>75</v>
      </c>
      <c r="C22" s="50">
        <v>0</v>
      </c>
      <c r="D22" s="50">
        <v>0</v>
      </c>
      <c r="E22" s="50">
        <v>0</v>
      </c>
      <c r="F22" s="50">
        <v>0</v>
      </c>
    </row>
    <row r="23" spans="1:6" x14ac:dyDescent="0.3">
      <c r="A23" s="108"/>
      <c r="B23" s="35" t="s">
        <v>77</v>
      </c>
      <c r="C23" s="50">
        <v>0</v>
      </c>
      <c r="D23" s="50">
        <v>0</v>
      </c>
      <c r="E23" s="50">
        <v>0</v>
      </c>
      <c r="F23" s="50">
        <v>0</v>
      </c>
    </row>
    <row r="24" spans="1:6" x14ac:dyDescent="0.3">
      <c r="A24" s="108"/>
      <c r="B24" s="35" t="s">
        <v>78</v>
      </c>
      <c r="C24" s="50">
        <v>0</v>
      </c>
      <c r="D24" s="50">
        <v>0</v>
      </c>
      <c r="E24" s="50">
        <v>0</v>
      </c>
      <c r="F24" s="50">
        <v>0</v>
      </c>
    </row>
    <row r="25" spans="1:6" x14ac:dyDescent="0.3">
      <c r="A25" s="108"/>
      <c r="B25" s="35" t="s">
        <v>79</v>
      </c>
      <c r="C25" s="50">
        <v>0</v>
      </c>
      <c r="D25" s="50">
        <v>0</v>
      </c>
      <c r="E25" s="50">
        <v>0</v>
      </c>
      <c r="F25" s="50">
        <v>0</v>
      </c>
    </row>
    <row r="26" spans="1:6" x14ac:dyDescent="0.3">
      <c r="A26" s="108"/>
      <c r="B26" s="35" t="s">
        <v>80</v>
      </c>
      <c r="C26" s="50">
        <v>0</v>
      </c>
      <c r="D26" s="50">
        <v>0</v>
      </c>
      <c r="E26" s="50">
        <v>0</v>
      </c>
      <c r="F26" s="50">
        <v>0</v>
      </c>
    </row>
    <row r="27" spans="1:6" x14ac:dyDescent="0.3">
      <c r="A27" s="108"/>
      <c r="B27" s="57" t="s">
        <v>93</v>
      </c>
      <c r="C27" s="50">
        <v>0</v>
      </c>
      <c r="D27" s="50">
        <v>0</v>
      </c>
      <c r="E27" s="50">
        <v>0</v>
      </c>
      <c r="F27" s="50">
        <v>0</v>
      </c>
    </row>
    <row r="28" spans="1:6" x14ac:dyDescent="0.3">
      <c r="A28" s="109"/>
      <c r="B28" s="110" t="s">
        <v>87</v>
      </c>
      <c r="C28" s="111"/>
      <c r="D28" s="111"/>
      <c r="E28" s="112"/>
      <c r="F28" s="50">
        <v>0</v>
      </c>
    </row>
    <row r="29" spans="1:6" x14ac:dyDescent="0.3">
      <c r="A29" s="106" t="s">
        <v>76</v>
      </c>
      <c r="B29" s="106"/>
      <c r="C29" s="53">
        <f>C18-C19-C20-C21-C22-C23-C24-C25-C26</f>
        <v>0</v>
      </c>
      <c r="D29" s="53">
        <f t="shared" ref="D29:E29" si="1">D18-D19-D20-D21-D22-D23-D24-D25-D26</f>
        <v>0</v>
      </c>
      <c r="E29" s="53">
        <f t="shared" si="1"/>
        <v>0</v>
      </c>
      <c r="F29" s="53">
        <f>F18-F19-F20-F21-F22-F23-F24-F25-F26-F27-F28</f>
        <v>0</v>
      </c>
    </row>
    <row r="31" spans="1:6" x14ac:dyDescent="0.3">
      <c r="A31" s="61" t="s">
        <v>53</v>
      </c>
      <c r="B31" s="61"/>
      <c r="C31" s="61"/>
      <c r="D31" s="61"/>
      <c r="E31" s="61"/>
      <c r="F31" s="61"/>
    </row>
    <row r="32" spans="1:6" x14ac:dyDescent="0.3">
      <c r="A32" s="87" t="s">
        <v>27</v>
      </c>
      <c r="B32" s="87"/>
      <c r="C32" s="1"/>
      <c r="D32" s="1"/>
      <c r="E32" s="1"/>
      <c r="F32" s="1"/>
    </row>
  </sheetData>
  <sheetProtection algorithmName="SHA-512" hashValue="fVKXGsm1NTISwPA7GZIDa3u+ogLM8MjzMhDDhnfy3oYs+ifINLbFgs+pV6l2wQgJnbi7qZnVODDlPJi6p6G6yQ==" saltValue="RYnb8VnfZArgPz9B78wc1w==" spinCount="100000" sheet="1" objects="1" scenarios="1"/>
  <mergeCells count="14">
    <mergeCell ref="A1:F1"/>
    <mergeCell ref="A3:F3"/>
    <mergeCell ref="A4:B4"/>
    <mergeCell ref="A6:A9"/>
    <mergeCell ref="A10:B10"/>
    <mergeCell ref="A12:B13"/>
    <mergeCell ref="A19:A28"/>
    <mergeCell ref="B28:E28"/>
    <mergeCell ref="A31:F31"/>
    <mergeCell ref="A32:B32"/>
    <mergeCell ref="A14:D14"/>
    <mergeCell ref="A16:F16"/>
    <mergeCell ref="A17:B17"/>
    <mergeCell ref="A29:B29"/>
  </mergeCells>
  <hyperlinks>
    <hyperlink ref="A32" r:id="rId1" xr:uid="{253CF8E4-4A0B-41E9-80C4-BB5FE069CB72}"/>
  </hyperlinks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75D9-5FCB-4AF8-914D-714B23DECF7D}">
  <dimension ref="A1:B6"/>
  <sheetViews>
    <sheetView topLeftCell="A8" zoomScale="115" zoomScaleNormal="115" workbookViewId="0">
      <selection activeCell="C21" sqref="C21"/>
    </sheetView>
  </sheetViews>
  <sheetFormatPr defaultColWidth="70.21875" defaultRowHeight="14.4" x14ac:dyDescent="0.3"/>
  <cols>
    <col min="1" max="1" width="113.21875" customWidth="1"/>
    <col min="2" max="2" width="18.88671875" customWidth="1"/>
  </cols>
  <sheetData>
    <row r="1" spans="1:2" x14ac:dyDescent="0.3">
      <c r="A1" s="117" t="s">
        <v>82</v>
      </c>
      <c r="B1" s="117"/>
    </row>
    <row r="2" spans="1:2" ht="15.6" x14ac:dyDescent="0.3">
      <c r="A2" s="58" t="s">
        <v>97</v>
      </c>
      <c r="B2" s="59">
        <f>'limiti assunzioni'!J4</f>
        <v>0</v>
      </c>
    </row>
    <row r="3" spans="1:2" ht="15.6" x14ac:dyDescent="0.3">
      <c r="A3" s="58" t="s">
        <v>98</v>
      </c>
      <c r="B3" s="59">
        <f>'limiti assunzioni'!J5</f>
        <v>0</v>
      </c>
    </row>
    <row r="4" spans="1:2" ht="15.6" x14ac:dyDescent="0.3">
      <c r="A4" s="58" t="s">
        <v>95</v>
      </c>
      <c r="B4" s="59">
        <f>'limiti assunzioni'!J34</f>
        <v>0</v>
      </c>
    </row>
    <row r="5" spans="1:2" ht="15.6" x14ac:dyDescent="0.3">
      <c r="A5" s="58" t="s">
        <v>94</v>
      </c>
      <c r="B5" s="59">
        <f>'limiti assunzioni'!D5</f>
        <v>0</v>
      </c>
    </row>
    <row r="6" spans="1:2" ht="15.6" x14ac:dyDescent="0.3">
      <c r="A6" s="58" t="s">
        <v>96</v>
      </c>
      <c r="B6" s="59">
        <f>'limiti assunzioni'!F58</f>
        <v>0</v>
      </c>
    </row>
  </sheetData>
  <sheetProtection algorithmName="SHA-512" hashValue="TcL1vKJPnejhIwPvR5uXlUaZGy4jRmA+dvTglogedUAwsHTYTlkrJz0dsD4Z3R0iF/K5h10/Ve3Jk2U/7g+I5w==" saltValue="heWWJf06YkjKX2kYdgPQlg==" spinCount="100000" sheet="1" objects="1" scenarios="1"/>
  <mergeCells count="1">
    <mergeCell ref="A1:B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limiti assunzioni</vt:lpstr>
      <vt:lpstr>spesa personale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2025-02-20T15:31:58Z</dcterms:modified>
</cp:coreProperties>
</file>